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17490" windowHeight="11970" activeTab="0"/>
  </bookViews>
  <sheets>
    <sheet name="Ergebniseingabe" sheetId="1" r:id="rId1"/>
    <sheet name="Druckversion" sheetId="2" r:id="rId2"/>
    <sheet name=" " sheetId="3" state="veryHidden" r:id="rId3"/>
  </sheets>
  <definedNames>
    <definedName name="_xlnm.Print_Area" localSheetId="1">'Druckversion'!$A$1:$BR$118</definedName>
    <definedName name="_xlnm.Print_Area" localSheetId="0">'Ergebniseingabe'!$A$1:$BQ$117</definedName>
  </definedNames>
  <calcPr fullCalcOnLoad="1"/>
</workbook>
</file>

<file path=xl/comments1.xml><?xml version="1.0" encoding="utf-8"?>
<comments xmlns="http://schemas.openxmlformats.org/spreadsheetml/2006/main">
  <authors>
    <author>JW</author>
  </authors>
  <commentList>
    <comment ref="C48" authorId="0">
      <text>
        <r>
          <rPr>
            <sz val="9"/>
            <rFont val="Arial"/>
            <family val="2"/>
          </rPr>
          <t>z.B.: n.N.  (für nach 9 Meter schießen)
n.E.  (nach 11 Meter schießen)</t>
        </r>
      </text>
    </comment>
    <comment ref="C61" authorId="0">
      <text>
        <r>
          <rPr>
            <sz val="9"/>
            <rFont val="Arial"/>
            <family val="2"/>
          </rPr>
          <t>z.B.: n.N.  (für nach 9 Meter schießen)
n.E.  (nach 11 Meter schießen)</t>
        </r>
      </text>
    </comment>
  </commentList>
</comments>
</file>

<file path=xl/sharedStrings.xml><?xml version="1.0" encoding="utf-8"?>
<sst xmlns="http://schemas.openxmlformats.org/spreadsheetml/2006/main" count="293" uniqueCount="89">
  <si>
    <t>Uhr</t>
  </si>
  <si>
    <t>Spielzeit:</t>
  </si>
  <si>
    <t>x</t>
  </si>
  <si>
    <t>Wechselzeit:</t>
  </si>
  <si>
    <t>Teilnehmende Mannschaften</t>
  </si>
  <si>
    <t>Gruppe A</t>
  </si>
  <si>
    <t>Gruppe B</t>
  </si>
  <si>
    <t>Abschlusstabellen Vorrunde</t>
  </si>
  <si>
    <t>Spielplan Vorrunde</t>
  </si>
  <si>
    <t>Nr.</t>
  </si>
  <si>
    <t>Grp.</t>
  </si>
  <si>
    <t>Spielpaarung</t>
  </si>
  <si>
    <t>Ergebnis</t>
  </si>
  <si>
    <t>A</t>
  </si>
  <si>
    <t>-</t>
  </si>
  <si>
    <t>B</t>
  </si>
  <si>
    <t>Korrektur</t>
  </si>
  <si>
    <t>Grund</t>
  </si>
  <si>
    <t>Platz</t>
  </si>
  <si>
    <t>Sp.</t>
  </si>
  <si>
    <t>g</t>
  </si>
  <si>
    <t>u</t>
  </si>
  <si>
    <t>v</t>
  </si>
  <si>
    <t>Tore</t>
  </si>
  <si>
    <t>Diff.</t>
  </si>
  <si>
    <t>Pkt.</t>
  </si>
  <si>
    <t>Endrunde</t>
  </si>
  <si>
    <t>1. Halbfinale</t>
  </si>
  <si>
    <t>1. Gruppe A</t>
  </si>
  <si>
    <t>2. Gruppe B</t>
  </si>
  <si>
    <t>2. Halbfinale</t>
  </si>
  <si>
    <t>1. Gruppe B</t>
  </si>
  <si>
    <t>2. Gruppe A</t>
  </si>
  <si>
    <t>Spiel um Platz 7</t>
  </si>
  <si>
    <t>4. Gruppe A</t>
  </si>
  <si>
    <t>4. Gruppe B</t>
  </si>
  <si>
    <t>Spiel um Platz 5</t>
  </si>
  <si>
    <t>3. Gruppe A</t>
  </si>
  <si>
    <t>3. Gruppe B</t>
  </si>
  <si>
    <t>Spiel um Platz 3</t>
  </si>
  <si>
    <t>Verlierer 1. Halbfinale</t>
  </si>
  <si>
    <t>Verlierer 2. Halbfinale</t>
  </si>
  <si>
    <t>Endspiel</t>
  </si>
  <si>
    <t>Sieger 1. Halbfinale</t>
  </si>
  <si>
    <t>Sieger 2. Halbfinale</t>
  </si>
  <si>
    <t>Platzierungen</t>
  </si>
  <si>
    <t>1.</t>
  </si>
  <si>
    <t>2.</t>
  </si>
  <si>
    <t>3.</t>
  </si>
  <si>
    <t>4.</t>
  </si>
  <si>
    <t>5.</t>
  </si>
  <si>
    <t>6.</t>
  </si>
  <si>
    <t>7.</t>
  </si>
  <si>
    <t>8.</t>
  </si>
  <si>
    <t>+</t>
  </si>
  <si>
    <t>Punkte</t>
  </si>
  <si>
    <t>diff.</t>
  </si>
  <si>
    <t>Spiele</t>
  </si>
  <si>
    <t>n. 9m</t>
  </si>
  <si>
    <t>n. 11m</t>
  </si>
  <si>
    <t>n. V.</t>
  </si>
  <si>
    <t>Vereinslogo</t>
  </si>
  <si>
    <t>Uhrzeit:</t>
  </si>
  <si>
    <t>Uhrzeit</t>
  </si>
  <si>
    <t>Vorrunde</t>
  </si>
  <si>
    <t>Der Rang jedes Teams jeder Gruppe wird wie folgt ermittelt:</t>
  </si>
  <si>
    <r>
      <t xml:space="preserve">a) </t>
    </r>
    <r>
      <rPr>
        <sz val="10"/>
        <color indexed="8"/>
        <rFont val="Arial"/>
        <family val="2"/>
      </rPr>
      <t>Anzahl Punkte aus allen Gruppenspielen</t>
    </r>
  </si>
  <si>
    <r>
      <t xml:space="preserve">b) </t>
    </r>
    <r>
      <rPr>
        <sz val="10"/>
        <color indexed="8"/>
        <rFont val="Arial"/>
        <family val="2"/>
      </rPr>
      <t>Tordifferenz aus allen Gruppenspielen</t>
    </r>
  </si>
  <si>
    <r>
      <t xml:space="preserve">c) </t>
    </r>
    <r>
      <rPr>
        <sz val="10"/>
        <color indexed="8"/>
        <rFont val="Arial"/>
        <family val="2"/>
      </rPr>
      <t>Anzahl der in allen Gruppenspielen erzielten Tore</t>
    </r>
  </si>
  <si>
    <t>Wenn zwei oder mehr Teams aufgrund der erwähnten drei Kriterien gleich abschneiden, 
wird ihre Platzierung gemäß folgenden Kriterien ermittelt:</t>
  </si>
  <si>
    <r>
      <t>d)</t>
    </r>
    <r>
      <rPr>
        <sz val="10"/>
        <color indexed="8"/>
        <rFont val="Arial"/>
        <family val="2"/>
      </rPr>
      <t xml:space="preserve"> Anzahl Punkte aus den Direktbegegnungen der punkt- und torgleichen Teams</t>
    </r>
  </si>
  <si>
    <r>
      <t>e)</t>
    </r>
    <r>
      <rPr>
        <sz val="10"/>
        <color indexed="8"/>
        <rFont val="Arial"/>
        <family val="2"/>
      </rPr>
      <t xml:space="preserve"> Tordifferenz aus den Direktbegegnungen der punkt- und torgleichen Teams</t>
    </r>
  </si>
  <si>
    <r>
      <t>f)</t>
    </r>
    <r>
      <rPr>
        <sz val="10"/>
        <color indexed="8"/>
        <rFont val="Arial"/>
        <family val="2"/>
      </rPr>
      <t xml:space="preserve"> Anzahl der in den Direktbegegnungen der punkt- und torgleichen Teams erzielten Tore</t>
    </r>
  </si>
  <si>
    <r>
      <t>g)</t>
    </r>
    <r>
      <rPr>
        <sz val="10"/>
        <color indexed="8"/>
        <rFont val="Arial"/>
        <family val="2"/>
      </rPr>
      <t xml:space="preserve"> Losentscheid durch die Turnierleitung</t>
    </r>
  </si>
  <si>
    <t>s</t>
  </si>
  <si>
    <t>Gleichstand liegt vor</t>
  </si>
  <si>
    <t>Tore +</t>
  </si>
  <si>
    <t>Tabellen Vorrunde</t>
  </si>
  <si>
    <t>SpVgg05/99Bomber Bad Homburg</t>
  </si>
  <si>
    <t>Albin-Göhring-Halle / Massenheimer Weg 2, 61352 Bad Homburg/Ober-Eschbach</t>
  </si>
  <si>
    <t xml:space="preserve">Fußballturnier für - 2 X 4 - Mannschaften D-Jugend Leistungsturnier </t>
  </si>
  <si>
    <t>SV Viktoria Preußen 07 e.V. Ffm.</t>
  </si>
  <si>
    <t>FC Gießen</t>
  </si>
  <si>
    <t>Makkabi Frankfurt</t>
  </si>
  <si>
    <t xml:space="preserve">ETB SW Essen </t>
  </si>
  <si>
    <t xml:space="preserve">TSG Wieseck </t>
  </si>
  <si>
    <t>13. Bomber-Cup 2019</t>
  </si>
  <si>
    <t>FC Ober-Rosbach</t>
  </si>
  <si>
    <t>SG Rosenhöhe 1895 Offenbach eV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</si>
</sst>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  <numFmt numFmtId="178" formatCode="0&quot;.&quot;"/>
    <numFmt numFmtId="179" formatCode="0\ &quot;:&quot;"/>
    <numFmt numFmtId="180" formatCode=";;;"/>
    <numFmt numFmtId="181" formatCode="0\ &quot;min&quot;"/>
    <numFmt numFmtId="182" formatCode="0;;\ &quot;min&quot;"/>
    <numFmt numFmtId="183" formatCode="[$-F800]dddd\,\ mmmm\ dd\,\ yyyy"/>
    <numFmt numFmtId="184" formatCode="&quot;Am&quot;\ dddd\,\ dd/\ mmmm\ yyyy"/>
    <numFmt numFmtId="185" formatCode="[=0]&quot;&quot;;0\ &quot;min&quot;"/>
    <numFmt numFmtId="186" formatCode="0.0"/>
    <numFmt numFmtId="187" formatCode="0.00000"/>
    <numFmt numFmtId="188" formatCode="&quot;Ja&quot;;&quot;Ja&quot;;&quot;Nein&quot;"/>
    <numFmt numFmtId="189" formatCode="&quot;Wahr&quot;;&quot;Wahr&quot;;&quot;Falsch&quot;"/>
    <numFmt numFmtId="190" formatCode="&quot;Ein&quot;;&quot;Ein&quot;;&quot;Aus&quot;"/>
    <numFmt numFmtId="191" formatCode="[$€-2]\ #,##0.00_);[Red]\([$€-2]\ #,##0.00\)"/>
  </numFmts>
  <fonts count="73">
    <font>
      <sz val="10"/>
      <name val="Arial"/>
      <family val="0"/>
    </font>
    <font>
      <u val="single"/>
      <sz val="11.2"/>
      <color indexed="36"/>
      <name val="Arial"/>
      <family val="2"/>
    </font>
    <font>
      <u val="single"/>
      <sz val="11.2"/>
      <color indexed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22"/>
      <name val="Comic Sans MS"/>
      <family val="4"/>
    </font>
    <font>
      <sz val="18"/>
      <name val="Comic Sans MS"/>
      <family val="4"/>
    </font>
    <font>
      <sz val="18"/>
      <color indexed="10"/>
      <name val="Comic Sans MS"/>
      <family val="4"/>
    </font>
    <font>
      <sz val="18"/>
      <color indexed="9"/>
      <name val="Comic Sans MS"/>
      <family val="4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b/>
      <u val="single"/>
      <sz val="11"/>
      <name val="Arial"/>
      <family val="2"/>
    </font>
    <font>
      <sz val="11"/>
      <color indexed="23"/>
      <name val="Arial"/>
      <family val="2"/>
    </font>
    <font>
      <sz val="11"/>
      <color indexed="63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22"/>
      <name val="Comic Sans MS"/>
      <family val="4"/>
    </font>
    <font>
      <b/>
      <u val="single"/>
      <sz val="12"/>
      <name val="Arial"/>
      <family val="2"/>
    </font>
    <font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63"/>
      <name val="Arial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9" fillId="27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0" fillId="32" borderId="0">
      <alignment/>
      <protection/>
    </xf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33" borderId="9" applyNumberFormat="0" applyAlignment="0" applyProtection="0"/>
  </cellStyleXfs>
  <cellXfs count="642"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12" fillId="0" borderId="0" xfId="0" applyFont="1" applyFill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184" fontId="14" fillId="0" borderId="0" xfId="0" applyNumberFormat="1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18" fillId="0" borderId="0" xfId="0" applyFont="1" applyFill="1" applyAlignment="1" applyProtection="1">
      <alignment vertical="center"/>
      <protection hidden="1"/>
    </xf>
    <xf numFmtId="0" fontId="19" fillId="0" borderId="0" xfId="0" applyFont="1" applyFill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182" fontId="14" fillId="0" borderId="0" xfId="0" applyNumberFormat="1" applyFont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vertical="center"/>
      <protection hidden="1"/>
    </xf>
    <xf numFmtId="0" fontId="24" fillId="0" borderId="0" xfId="0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25" fillId="0" borderId="0" xfId="0" applyNumberFormat="1" applyFont="1" applyAlignment="1" applyProtection="1">
      <alignment vertical="center"/>
      <protection hidden="1"/>
    </xf>
    <xf numFmtId="0" fontId="26" fillId="0" borderId="0" xfId="0" applyNumberFormat="1" applyFont="1" applyFill="1" applyBorder="1" applyAlignment="1" applyProtection="1">
      <alignment vertical="center"/>
      <protection hidden="1"/>
    </xf>
    <xf numFmtId="0" fontId="26" fillId="0" borderId="0" xfId="0" applyNumberFormat="1" applyFont="1" applyFill="1" applyBorder="1" applyAlignment="1" applyProtection="1">
      <alignment horizontal="center" vertical="center"/>
      <protection hidden="1"/>
    </xf>
    <xf numFmtId="0" fontId="26" fillId="0" borderId="0" xfId="0" applyNumberFormat="1" applyFont="1" applyAlignment="1" applyProtection="1">
      <alignment horizontal="center" vertical="center"/>
      <protection hidden="1"/>
    </xf>
    <xf numFmtId="0" fontId="26" fillId="0" borderId="0" xfId="0" applyNumberFormat="1" applyFont="1" applyBorder="1" applyAlignment="1" applyProtection="1">
      <alignment horizontal="center" vertical="center"/>
      <protection hidden="1"/>
    </xf>
    <xf numFmtId="0" fontId="26" fillId="0" borderId="0" xfId="0" applyNumberFormat="1" applyFont="1" applyFill="1" applyAlignment="1" applyProtection="1">
      <alignment horizontal="center" vertical="center"/>
      <protection hidden="1"/>
    </xf>
    <xf numFmtId="0" fontId="26" fillId="0" borderId="0" xfId="0" applyNumberFormat="1" applyFont="1" applyAlignment="1" applyProtection="1">
      <alignment vertical="center"/>
      <protection hidden="1"/>
    </xf>
    <xf numFmtId="0" fontId="25" fillId="0" borderId="0" xfId="0" applyNumberFormat="1" applyFont="1" applyAlignment="1" applyProtection="1">
      <alignment horizontal="center" vertical="center"/>
      <protection hidden="1"/>
    </xf>
    <xf numFmtId="0" fontId="25" fillId="0" borderId="0" xfId="0" applyNumberFormat="1" applyFont="1" applyFill="1" applyAlignment="1" applyProtection="1">
      <alignment vertical="center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right"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182" fontId="15" fillId="0" borderId="0" xfId="0" applyNumberFormat="1" applyFont="1" applyAlignment="1" applyProtection="1">
      <alignment vertical="center"/>
      <protection hidden="1"/>
    </xf>
    <xf numFmtId="182" fontId="16" fillId="0" borderId="0" xfId="0" applyNumberFormat="1" applyFont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20" fontId="14" fillId="0" borderId="0" xfId="0" applyNumberFormat="1" applyFont="1" applyBorder="1" applyAlignment="1" applyProtection="1">
      <alignment horizontal="center" vertical="center"/>
      <protection hidden="1"/>
    </xf>
    <xf numFmtId="181" fontId="14" fillId="0" borderId="0" xfId="0" applyNumberFormat="1" applyFont="1" applyBorder="1" applyAlignment="1" applyProtection="1">
      <alignment horizontal="left" vertical="center"/>
      <protection hidden="1"/>
    </xf>
    <xf numFmtId="181" fontId="14" fillId="0" borderId="0" xfId="0" applyNumberFormat="1" applyFont="1" applyBorder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29" fillId="0" borderId="0" xfId="0" applyFont="1" applyAlignment="1" applyProtection="1">
      <alignment vertical="center"/>
      <protection hidden="1"/>
    </xf>
    <xf numFmtId="180" fontId="11" fillId="0" borderId="0" xfId="0" applyNumberFormat="1" applyFont="1" applyAlignment="1" applyProtection="1">
      <alignment vertical="center"/>
      <protection hidden="1"/>
    </xf>
    <xf numFmtId="0" fontId="10" fillId="0" borderId="10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0" fillId="0" borderId="11" xfId="0" applyFont="1" applyFill="1" applyBorder="1" applyAlignment="1" applyProtection="1">
      <alignment horizontal="center" vertical="center" shrinkToFit="1"/>
      <protection hidden="1"/>
    </xf>
    <xf numFmtId="0" fontId="11" fillId="0" borderId="1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11" fillId="0" borderId="10" xfId="0" applyFont="1" applyBorder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176" fontId="11" fillId="0" borderId="0" xfId="0" applyNumberFormat="1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left" vertical="center"/>
      <protection hidden="1"/>
    </xf>
    <xf numFmtId="0" fontId="10" fillId="0" borderId="12" xfId="0" applyFont="1" applyFill="1" applyBorder="1" applyAlignment="1" applyProtection="1">
      <alignment horizontal="center" vertical="center" shrinkToFit="1"/>
      <protection hidden="1"/>
    </xf>
    <xf numFmtId="0" fontId="30" fillId="0" borderId="0" xfId="0" applyFont="1" applyAlignment="1" applyProtection="1">
      <alignment horizontal="center" vertical="center"/>
      <protection hidden="1"/>
    </xf>
    <xf numFmtId="0" fontId="10" fillId="0" borderId="11" xfId="0" applyFont="1" applyBorder="1" applyAlignment="1" applyProtection="1">
      <alignment horizontal="center" vertical="center" shrinkToFit="1"/>
      <protection hidden="1"/>
    </xf>
    <xf numFmtId="0" fontId="10" fillId="0" borderId="13" xfId="0" applyFont="1" applyBorder="1" applyAlignment="1" applyProtection="1">
      <alignment horizontal="center" vertical="center" shrinkToFit="1"/>
      <protection hidden="1"/>
    </xf>
    <xf numFmtId="0" fontId="10" fillId="0" borderId="12" xfId="0" applyFont="1" applyBorder="1" applyAlignment="1" applyProtection="1">
      <alignment horizontal="center" vertical="center" shrinkToFit="1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178" fontId="11" fillId="0" borderId="0" xfId="0" applyNumberFormat="1" applyFont="1" applyBorder="1" applyAlignment="1" applyProtection="1">
      <alignment horizontal="center" vertical="center" shrinkToFit="1"/>
      <protection hidden="1"/>
    </xf>
    <xf numFmtId="0" fontId="11" fillId="0" borderId="0" xfId="0" applyFont="1" applyBorder="1" applyAlignment="1" applyProtection="1">
      <alignment horizontal="left" vertical="center" shrinkToFit="1"/>
      <protection hidden="1"/>
    </xf>
    <xf numFmtId="0" fontId="11" fillId="0" borderId="0" xfId="0" applyFont="1" applyBorder="1" applyAlignment="1" applyProtection="1">
      <alignment horizontal="center" vertical="center" shrinkToFit="1"/>
      <protection hidden="1"/>
    </xf>
    <xf numFmtId="1" fontId="11" fillId="0" borderId="0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178" fontId="11" fillId="0" borderId="0" xfId="0" applyNumberFormat="1" applyFont="1" applyBorder="1" applyAlignment="1" applyProtection="1">
      <alignment horizontal="center" vertical="center" shrinkToFit="1"/>
      <protection hidden="1"/>
    </xf>
    <xf numFmtId="0" fontId="11" fillId="0" borderId="0" xfId="0" applyFont="1" applyBorder="1" applyAlignment="1" applyProtection="1">
      <alignment horizontal="left" vertical="center" shrinkToFit="1"/>
      <protection hidden="1"/>
    </xf>
    <xf numFmtId="0" fontId="11" fillId="0" borderId="0" xfId="0" applyFont="1" applyBorder="1" applyAlignment="1" applyProtection="1">
      <alignment horizontal="center" vertical="center" shrinkToFit="1"/>
      <protection hidden="1"/>
    </xf>
    <xf numFmtId="1" fontId="11" fillId="0" borderId="0" xfId="0" applyNumberFormat="1" applyFont="1" applyBorder="1" applyAlignment="1" applyProtection="1">
      <alignment horizontal="center" vertical="center" shrinkToFit="1"/>
      <protection hidden="1"/>
    </xf>
    <xf numFmtId="0" fontId="11" fillId="0" borderId="0" xfId="0" applyFont="1" applyAlignment="1" applyProtection="1">
      <alignment vertical="center" shrinkToFit="1"/>
      <protection hidden="1"/>
    </xf>
    <xf numFmtId="0" fontId="10" fillId="0" borderId="0" xfId="0" applyFont="1" applyAlignment="1" applyProtection="1">
      <alignment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184" fontId="10" fillId="0" borderId="0" xfId="0" applyNumberFormat="1" applyFont="1" applyAlignment="1" applyProtection="1">
      <alignment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33" fillId="0" borderId="0" xfId="0" applyFont="1" applyFill="1" applyAlignment="1" applyProtection="1">
      <alignment vertical="center"/>
      <protection hidden="1"/>
    </xf>
    <xf numFmtId="0" fontId="34" fillId="0" borderId="0" xfId="0" applyFont="1" applyFill="1" applyAlignment="1" applyProtection="1">
      <alignment vertical="center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31" fillId="0" borderId="0" xfId="0" applyFont="1" applyAlignment="1" applyProtection="1">
      <alignment vertical="center"/>
      <protection hidden="1"/>
    </xf>
    <xf numFmtId="0" fontId="31" fillId="0" borderId="0" xfId="0" applyFont="1" applyFill="1" applyBorder="1" applyAlignment="1" applyProtection="1">
      <alignment vertical="center"/>
      <protection hidden="1"/>
    </xf>
    <xf numFmtId="0" fontId="34" fillId="0" borderId="0" xfId="0" applyFont="1" applyFill="1" applyBorder="1" applyAlignment="1" applyProtection="1">
      <alignment vertical="center"/>
      <protection hidden="1"/>
    </xf>
    <xf numFmtId="0" fontId="33" fillId="0" borderId="0" xfId="0" applyFont="1" applyFill="1" applyBorder="1" applyAlignment="1" applyProtection="1">
      <alignment vertical="center"/>
      <protection hidden="1"/>
    </xf>
    <xf numFmtId="182" fontId="33" fillId="0" borderId="0" xfId="0" applyNumberFormat="1" applyFont="1" applyAlignment="1" applyProtection="1">
      <alignment vertical="center"/>
      <protection hidden="1"/>
    </xf>
    <xf numFmtId="182" fontId="34" fillId="0" borderId="0" xfId="0" applyNumberFormat="1" applyFont="1" applyAlignment="1" applyProtection="1">
      <alignment vertical="center"/>
      <protection hidden="1"/>
    </xf>
    <xf numFmtId="0" fontId="34" fillId="0" borderId="0" xfId="0" applyFont="1" applyAlignment="1" applyProtection="1">
      <alignment vertical="center"/>
      <protection hidden="1"/>
    </xf>
    <xf numFmtId="0" fontId="17" fillId="0" borderId="12" xfId="0" applyFont="1" applyFill="1" applyBorder="1" applyAlignment="1" applyProtection="1">
      <alignment horizontal="center" vertical="center" shrinkToFit="1"/>
      <protection hidden="1"/>
    </xf>
    <xf numFmtId="0" fontId="11" fillId="0" borderId="11" xfId="0" applyFont="1" applyFill="1" applyBorder="1" applyAlignment="1" applyProtection="1">
      <alignment horizontal="center" vertical="center"/>
      <protection hidden="1"/>
    </xf>
    <xf numFmtId="0" fontId="11" fillId="0" borderId="14" xfId="0" applyFont="1" applyBorder="1" applyAlignment="1" applyProtection="1">
      <alignment vertical="center"/>
      <protection hidden="1"/>
    </xf>
    <xf numFmtId="174" fontId="10" fillId="0" borderId="0" xfId="0" applyNumberFormat="1" applyFont="1" applyFill="1" applyBorder="1" applyAlignment="1" applyProtection="1">
      <alignment horizontal="center" vertical="center"/>
      <protection hidden="1"/>
    </xf>
    <xf numFmtId="179" fontId="10" fillId="0" borderId="0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180" fontId="17" fillId="0" borderId="0" xfId="0" applyNumberFormat="1" applyFont="1" applyAlignment="1" applyProtection="1">
      <alignment vertical="center"/>
      <protection hidden="1"/>
    </xf>
    <xf numFmtId="0" fontId="14" fillId="0" borderId="10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7" fillId="0" borderId="11" xfId="0" applyFont="1" applyFill="1" applyBorder="1" applyAlignment="1" applyProtection="1">
      <alignment horizontal="center" vertical="center" shrinkToFit="1"/>
      <protection hidden="1"/>
    </xf>
    <xf numFmtId="0" fontId="17" fillId="0" borderId="10" xfId="0" applyFont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vertical="center"/>
      <protection hidden="1"/>
    </xf>
    <xf numFmtId="0" fontId="17" fillId="0" borderId="11" xfId="0" applyFont="1" applyBorder="1" applyAlignment="1" applyProtection="1">
      <alignment horizontal="center" vertical="center" shrinkToFit="1"/>
      <protection hidden="1"/>
    </xf>
    <xf numFmtId="0" fontId="17" fillId="0" borderId="13" xfId="0" applyFont="1" applyBorder="1" applyAlignment="1" applyProtection="1">
      <alignment horizontal="center" vertical="center" shrinkToFit="1"/>
      <protection hidden="1"/>
    </xf>
    <xf numFmtId="0" fontId="17" fillId="0" borderId="12" xfId="0" applyFont="1" applyBorder="1" applyAlignment="1" applyProtection="1">
      <alignment horizontal="center" vertical="center" shrinkToFit="1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178" fontId="17" fillId="0" borderId="0" xfId="0" applyNumberFormat="1" applyFont="1" applyBorder="1" applyAlignment="1" applyProtection="1">
      <alignment horizontal="center" vertical="center" shrinkToFit="1"/>
      <protection hidden="1"/>
    </xf>
    <xf numFmtId="0" fontId="17" fillId="0" borderId="0" xfId="0" applyFont="1" applyBorder="1" applyAlignment="1" applyProtection="1">
      <alignment horizontal="left" vertical="center" shrinkToFit="1"/>
      <protection hidden="1"/>
    </xf>
    <xf numFmtId="0" fontId="17" fillId="0" borderId="0" xfId="0" applyFont="1" applyBorder="1" applyAlignment="1" applyProtection="1">
      <alignment horizontal="center" vertical="center" shrinkToFit="1"/>
      <protection hidden="1"/>
    </xf>
    <xf numFmtId="1" fontId="17" fillId="0" borderId="0" xfId="0" applyNumberFormat="1" applyFont="1" applyBorder="1" applyAlignment="1" applyProtection="1">
      <alignment horizontal="center" vertical="center" shrinkToFit="1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vertical="center" shrinkToFit="1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17" fillId="0" borderId="11" xfId="0" applyFont="1" applyFill="1" applyBorder="1" applyAlignment="1" applyProtection="1">
      <alignment horizontal="center" vertical="center"/>
      <protection hidden="1"/>
    </xf>
    <xf numFmtId="0" fontId="17" fillId="0" borderId="14" xfId="0" applyFont="1" applyBorder="1" applyAlignment="1" applyProtection="1">
      <alignment horizontal="center" vertical="center" shrinkToFit="1"/>
      <protection hidden="1"/>
    </xf>
    <xf numFmtId="0" fontId="17" fillId="0" borderId="14" xfId="0" applyFont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176" fontId="17" fillId="0" borderId="0" xfId="0" applyNumberFormat="1" applyFont="1" applyBorder="1" applyAlignment="1" applyProtection="1">
      <alignment horizontal="center" vertical="center"/>
      <protection hidden="1"/>
    </xf>
    <xf numFmtId="174" fontId="14" fillId="0" borderId="0" xfId="0" applyNumberFormat="1" applyFont="1" applyFill="1" applyBorder="1" applyAlignment="1" applyProtection="1">
      <alignment horizontal="center" vertical="center"/>
      <protection hidden="1"/>
    </xf>
    <xf numFmtId="179" fontId="14" fillId="0" borderId="0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35" fillId="0" borderId="0" xfId="0" applyNumberFormat="1" applyFont="1" applyBorder="1" applyAlignment="1" applyProtection="1">
      <alignment vertical="center"/>
      <protection hidden="1"/>
    </xf>
    <xf numFmtId="0" fontId="35" fillId="0" borderId="0" xfId="0" applyNumberFormat="1" applyFont="1" applyBorder="1" applyAlignment="1" applyProtection="1">
      <alignment horizontal="left" vertical="center"/>
      <protection hidden="1"/>
    </xf>
    <xf numFmtId="0" fontId="25" fillId="0" borderId="0" xfId="0" applyNumberFormat="1" applyFont="1" applyFill="1" applyBorder="1" applyAlignment="1" applyProtection="1">
      <alignment horizontal="center" vertical="center"/>
      <protection hidden="1"/>
    </xf>
    <xf numFmtId="0" fontId="25" fillId="0" borderId="0" xfId="0" applyNumberFormat="1" applyFont="1" applyBorder="1" applyAlignment="1" applyProtection="1">
      <alignment horizontal="center" vertical="center"/>
      <protection hidden="1"/>
    </xf>
    <xf numFmtId="0" fontId="25" fillId="0" borderId="0" xfId="0" applyNumberFormat="1" applyFont="1" applyFill="1" applyAlignment="1" applyProtection="1">
      <alignment horizontal="center" vertical="center"/>
      <protection hidden="1"/>
    </xf>
    <xf numFmtId="0" fontId="25" fillId="0" borderId="0" xfId="0" applyNumberFormat="1" applyFont="1" applyFill="1" applyBorder="1" applyAlignment="1" applyProtection="1">
      <alignment horizontal="justify" vertical="center"/>
      <protection hidden="1"/>
    </xf>
    <xf numFmtId="0" fontId="25" fillId="0" borderId="0" xfId="0" applyNumberFormat="1" applyFont="1" applyFill="1" applyBorder="1" applyAlignment="1" applyProtection="1">
      <alignment vertical="center"/>
      <protection hidden="1"/>
    </xf>
    <xf numFmtId="0" fontId="5" fillId="0" borderId="0" xfId="0" applyNumberFormat="1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left" vertical="center"/>
      <protection hidden="1"/>
    </xf>
    <xf numFmtId="0" fontId="28" fillId="0" borderId="0" xfId="0" applyFont="1" applyAlignment="1" applyProtection="1">
      <alignment vertical="center"/>
      <protection locked="0"/>
    </xf>
    <xf numFmtId="0" fontId="4" fillId="0" borderId="0" xfId="0" applyNumberFormat="1" applyFont="1" applyFill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25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15" xfId="53" applyFont="1" applyFill="1" applyBorder="1" applyAlignment="1" applyProtection="1">
      <alignment horizontal="center" vertical="center"/>
      <protection/>
    </xf>
    <xf numFmtId="0" fontId="0" fillId="0" borderId="15" xfId="53" applyFont="1" applyFill="1" applyBorder="1" applyAlignment="1" applyProtection="1">
      <alignment horizontal="center" textRotation="90"/>
      <protection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53" applyFont="1" applyFill="1" applyBorder="1" applyAlignment="1" applyProtection="1">
      <alignment horizontal="center" textRotation="90"/>
      <protection/>
    </xf>
    <xf numFmtId="0" fontId="0" fillId="0" borderId="0" xfId="53" applyFont="1" applyFill="1" applyBorder="1" applyProtection="1">
      <alignment/>
      <protection/>
    </xf>
    <xf numFmtId="0" fontId="0" fillId="0" borderId="0" xfId="53" applyFont="1" applyFill="1" applyBorder="1" applyAlignment="1" applyProtection="1">
      <alignment/>
      <protection/>
    </xf>
    <xf numFmtId="0" fontId="0" fillId="0" borderId="15" xfId="53" applyFont="1" applyFill="1" applyBorder="1" applyProtection="1">
      <alignment/>
      <protection/>
    </xf>
    <xf numFmtId="0" fontId="0" fillId="0" borderId="0" xfId="0" applyFill="1" applyAlignment="1" applyProtection="1">
      <alignment vertical="center"/>
      <protection hidden="1"/>
    </xf>
    <xf numFmtId="0" fontId="0" fillId="0" borderId="0" xfId="53" applyFont="1" applyFill="1" applyProtection="1">
      <alignment/>
      <protection/>
    </xf>
    <xf numFmtId="0" fontId="0" fillId="0" borderId="15" xfId="0" applyBorder="1" applyAlignment="1">
      <alignment/>
    </xf>
    <xf numFmtId="0" fontId="0" fillId="0" borderId="16" xfId="53" applyFont="1" applyFill="1" applyBorder="1" applyAlignment="1" applyProtection="1">
      <alignment horizontal="left"/>
      <protection/>
    </xf>
    <xf numFmtId="0" fontId="0" fillId="34" borderId="15" xfId="53" applyFont="1" applyFill="1" applyBorder="1" applyAlignment="1" applyProtection="1">
      <alignment horizontal="center"/>
      <protection/>
    </xf>
    <xf numFmtId="0" fontId="0" fillId="0" borderId="15" xfId="53" applyFont="1" applyFill="1" applyBorder="1" applyAlignment="1" applyProtection="1">
      <alignment horizontal="center"/>
      <protection/>
    </xf>
    <xf numFmtId="0" fontId="0" fillId="0" borderId="16" xfId="53" applyFont="1" applyFill="1" applyBorder="1" applyProtection="1">
      <alignment/>
      <protection/>
    </xf>
    <xf numFmtId="0" fontId="0" fillId="0" borderId="15" xfId="53" applyFont="1" applyFill="1" applyBorder="1" applyAlignment="1" applyProtection="1">
      <alignment/>
      <protection/>
    </xf>
    <xf numFmtId="186" fontId="0" fillId="0" borderId="15" xfId="53" applyNumberFormat="1" applyFont="1" applyFill="1" applyBorder="1" applyProtection="1">
      <alignment/>
      <protection/>
    </xf>
    <xf numFmtId="0" fontId="0" fillId="0" borderId="0" xfId="53" applyFont="1" applyFill="1" applyBorder="1" applyAlignment="1" applyProtection="1">
      <alignment horizontal="center"/>
      <protection/>
    </xf>
    <xf numFmtId="187" fontId="0" fillId="0" borderId="15" xfId="53" applyNumberFormat="1" applyFont="1" applyFill="1" applyBorder="1" applyProtection="1">
      <alignment/>
      <protection/>
    </xf>
    <xf numFmtId="1" fontId="0" fillId="0" borderId="0" xfId="53" applyNumberFormat="1" applyFont="1" applyFill="1" applyBorder="1" applyProtection="1">
      <alignment/>
      <protection/>
    </xf>
    <xf numFmtId="0" fontId="0" fillId="0" borderId="17" xfId="53" applyFont="1" applyFill="1" applyBorder="1" applyAlignment="1" applyProtection="1">
      <alignment horizontal="left"/>
      <protection/>
    </xf>
    <xf numFmtId="0" fontId="0" fillId="0" borderId="17" xfId="53" applyFont="1" applyFill="1" applyBorder="1" applyProtection="1">
      <alignment/>
      <protection/>
    </xf>
    <xf numFmtId="0" fontId="0" fillId="0" borderId="17" xfId="53" applyFont="1" applyFill="1" applyBorder="1" applyAlignment="1" applyProtection="1">
      <alignment horizontal="right"/>
      <protection/>
    </xf>
    <xf numFmtId="0" fontId="0" fillId="0" borderId="15" xfId="53" applyFont="1" applyFill="1" applyBorder="1" applyAlignment="1" applyProtection="1">
      <alignment horizontal="left"/>
      <protection/>
    </xf>
    <xf numFmtId="0" fontId="0" fillId="0" borderId="18" xfId="53" applyFont="1" applyFill="1" applyBorder="1" applyAlignment="1" applyProtection="1">
      <alignment horizontal="left"/>
      <protection/>
    </xf>
    <xf numFmtId="0" fontId="0" fillId="0" borderId="18" xfId="53" applyFont="1" applyFill="1" applyBorder="1" applyProtection="1">
      <alignment/>
      <protection/>
    </xf>
    <xf numFmtId="0" fontId="0" fillId="0" borderId="19" xfId="53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 applyProtection="1">
      <alignment/>
      <protection hidden="1"/>
    </xf>
    <xf numFmtId="0" fontId="0" fillId="0" borderId="0" xfId="53" applyFont="1" applyFill="1" applyAlignment="1" applyProtection="1">
      <alignment textRotation="90"/>
      <protection/>
    </xf>
    <xf numFmtId="187" fontId="26" fillId="0" borderId="0" xfId="0" applyNumberFormat="1" applyFont="1" applyAlignment="1" applyProtection="1">
      <alignment horizontal="center" vertical="center"/>
      <protection hidden="1"/>
    </xf>
    <xf numFmtId="0" fontId="17" fillId="0" borderId="20" xfId="0" applyFont="1" applyFill="1" applyBorder="1" applyAlignment="1" applyProtection="1">
      <alignment horizontal="center" vertical="center" shrinkToFit="1"/>
      <protection hidden="1"/>
    </xf>
    <xf numFmtId="0" fontId="10" fillId="0" borderId="20" xfId="0" applyFont="1" applyFill="1" applyBorder="1" applyAlignment="1" applyProtection="1">
      <alignment horizontal="center" vertical="center" shrinkToFit="1"/>
      <protection hidden="1"/>
    </xf>
    <xf numFmtId="0" fontId="37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 wrapText="1"/>
    </xf>
    <xf numFmtId="0" fontId="36" fillId="0" borderId="0" xfId="0" applyFont="1" applyFill="1" applyAlignment="1">
      <alignment horizontal="left" vertical="center"/>
    </xf>
    <xf numFmtId="0" fontId="37" fillId="0" borderId="0" xfId="0" applyFont="1" applyFill="1" applyAlignment="1">
      <alignment horizontal="left" vertical="center"/>
    </xf>
    <xf numFmtId="0" fontId="17" fillId="0" borderId="21" xfId="0" applyFont="1" applyBorder="1" applyAlignment="1" applyProtection="1">
      <alignment horizontal="left" vertical="center" shrinkToFit="1"/>
      <protection locked="0"/>
    </xf>
    <xf numFmtId="0" fontId="17" fillId="0" borderId="13" xfId="0" applyFont="1" applyBorder="1" applyAlignment="1" applyProtection="1">
      <alignment horizontal="left" vertical="center" shrinkToFit="1"/>
      <protection locked="0"/>
    </xf>
    <xf numFmtId="0" fontId="17" fillId="0" borderId="22" xfId="0" applyFont="1" applyBorder="1" applyAlignment="1" applyProtection="1">
      <alignment horizontal="left" vertical="center" shrinkToFit="1"/>
      <protection locked="0"/>
    </xf>
    <xf numFmtId="0" fontId="17" fillId="0" borderId="23" xfId="0" applyFont="1" applyBorder="1" applyAlignment="1" applyProtection="1">
      <alignment horizontal="left" vertical="center" shrinkToFit="1"/>
      <protection locked="0"/>
    </xf>
    <xf numFmtId="0" fontId="17" fillId="0" borderId="12" xfId="0" applyFont="1" applyBorder="1" applyAlignment="1" applyProtection="1">
      <alignment horizontal="left" vertical="center" shrinkToFit="1"/>
      <protection locked="0"/>
    </xf>
    <xf numFmtId="0" fontId="17" fillId="0" borderId="24" xfId="0" applyFont="1" applyBorder="1" applyAlignment="1" applyProtection="1">
      <alignment horizontal="left" vertical="center" shrinkToFit="1"/>
      <protection locked="0"/>
    </xf>
    <xf numFmtId="0" fontId="20" fillId="0" borderId="0" xfId="0" applyFont="1" applyFill="1" applyBorder="1" applyAlignment="1" applyProtection="1">
      <alignment horizontal="right" vertical="center"/>
      <protection hidden="1"/>
    </xf>
    <xf numFmtId="181" fontId="14" fillId="0" borderId="0" xfId="0" applyNumberFormat="1" applyFont="1" applyBorder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right" vertical="center"/>
      <protection hidden="1"/>
    </xf>
    <xf numFmtId="181" fontId="14" fillId="0" borderId="0" xfId="0" applyNumberFormat="1" applyFont="1" applyBorder="1" applyAlignment="1" applyProtection="1">
      <alignment horizontal="center" vertical="center"/>
      <protection locked="0"/>
    </xf>
    <xf numFmtId="185" fontId="14" fillId="0" borderId="0" xfId="0" applyNumberFormat="1" applyFont="1" applyBorder="1" applyAlignment="1" applyProtection="1">
      <alignment horizontal="left" vertical="center"/>
      <protection locked="0"/>
    </xf>
    <xf numFmtId="20" fontId="14" fillId="0" borderId="0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17" fillId="0" borderId="25" xfId="0" applyFont="1" applyFill="1" applyBorder="1" applyAlignment="1" applyProtection="1">
      <alignment horizontal="center" vertical="center" shrinkToFit="1"/>
      <protection locked="0"/>
    </xf>
    <xf numFmtId="0" fontId="17" fillId="0" borderId="11" xfId="0" applyFont="1" applyFill="1" applyBorder="1" applyAlignment="1" applyProtection="1">
      <alignment horizontal="center" vertical="center" shrinkToFit="1"/>
      <protection locked="0"/>
    </xf>
    <xf numFmtId="0" fontId="17" fillId="0" borderId="26" xfId="0" applyFont="1" applyFill="1" applyBorder="1" applyAlignment="1" applyProtection="1">
      <alignment horizontal="center" vertical="center" shrinkToFit="1"/>
      <protection locked="0"/>
    </xf>
    <xf numFmtId="0" fontId="14" fillId="32" borderId="27" xfId="0" applyFont="1" applyFill="1" applyBorder="1" applyAlignment="1" applyProtection="1">
      <alignment horizontal="center" vertical="center"/>
      <protection hidden="1"/>
    </xf>
    <xf numFmtId="0" fontId="14" fillId="32" borderId="28" xfId="0" applyFont="1" applyFill="1" applyBorder="1" applyAlignment="1" applyProtection="1">
      <alignment horizontal="center" vertical="center"/>
      <protection hidden="1"/>
    </xf>
    <xf numFmtId="0" fontId="14" fillId="32" borderId="29" xfId="0" applyFont="1" applyFill="1" applyBorder="1" applyAlignment="1" applyProtection="1">
      <alignment horizontal="center" vertical="center"/>
      <protection hidden="1"/>
    </xf>
    <xf numFmtId="0" fontId="17" fillId="0" borderId="23" xfId="0" applyFont="1" applyFill="1" applyBorder="1" applyAlignment="1" applyProtection="1">
      <alignment horizontal="center" vertical="center" shrinkToFit="1"/>
      <protection hidden="1"/>
    </xf>
    <xf numFmtId="0" fontId="17" fillId="0" borderId="12" xfId="0" applyFont="1" applyFill="1" applyBorder="1" applyAlignment="1" applyProtection="1">
      <alignment horizontal="center" vertical="center" shrinkToFit="1"/>
      <protection hidden="1"/>
    </xf>
    <xf numFmtId="0" fontId="17" fillId="0" borderId="24" xfId="0" applyFont="1" applyFill="1" applyBorder="1" applyAlignment="1" applyProtection="1">
      <alignment horizontal="center" vertical="center" shrinkToFit="1"/>
      <protection hidden="1"/>
    </xf>
    <xf numFmtId="0" fontId="17" fillId="0" borderId="12" xfId="0" applyFont="1" applyFill="1" applyBorder="1" applyAlignment="1" applyProtection="1">
      <alignment horizontal="center" vertical="center" shrinkToFit="1"/>
      <protection locked="0"/>
    </xf>
    <xf numFmtId="0" fontId="17" fillId="0" borderId="24" xfId="0" applyFont="1" applyFill="1" applyBorder="1" applyAlignment="1" applyProtection="1">
      <alignment horizontal="center" vertical="center" shrinkToFit="1"/>
      <protection locked="0"/>
    </xf>
    <xf numFmtId="179" fontId="17" fillId="0" borderId="30" xfId="0" applyNumberFormat="1" applyFont="1" applyFill="1" applyBorder="1" applyAlignment="1" applyProtection="1">
      <alignment horizontal="right" vertical="center" shrinkToFit="1"/>
      <protection locked="0"/>
    </xf>
    <xf numFmtId="179" fontId="17" fillId="0" borderId="12" xfId="0" applyNumberFormat="1" applyFont="1" applyFill="1" applyBorder="1" applyAlignment="1" applyProtection="1">
      <alignment horizontal="right" vertical="center" shrinkToFit="1"/>
      <protection locked="0"/>
    </xf>
    <xf numFmtId="179" fontId="17" fillId="0" borderId="31" xfId="0" applyNumberFormat="1" applyFont="1" applyFill="1" applyBorder="1" applyAlignment="1" applyProtection="1">
      <alignment horizontal="right" vertical="center" shrinkToFit="1"/>
      <protection locked="0"/>
    </xf>
    <xf numFmtId="179" fontId="17" fillId="0" borderId="20" xfId="0" applyNumberFormat="1" applyFont="1" applyFill="1" applyBorder="1" applyAlignment="1" applyProtection="1">
      <alignment horizontal="right" vertical="center" shrinkToFit="1"/>
      <protection locked="0"/>
    </xf>
    <xf numFmtId="0" fontId="14" fillId="32" borderId="32" xfId="0" applyFont="1" applyFill="1" applyBorder="1" applyAlignment="1" applyProtection="1">
      <alignment horizontal="center" vertical="center"/>
      <protection hidden="1"/>
    </xf>
    <xf numFmtId="0" fontId="14" fillId="32" borderId="33" xfId="0" applyFont="1" applyFill="1" applyBorder="1" applyAlignment="1" applyProtection="1">
      <alignment horizontal="center" vertical="center"/>
      <protection hidden="1"/>
    </xf>
    <xf numFmtId="0" fontId="14" fillId="35" borderId="27" xfId="0" applyFont="1" applyFill="1" applyBorder="1" applyAlignment="1" applyProtection="1">
      <alignment horizontal="center" vertical="center" shrinkToFit="1"/>
      <protection hidden="1"/>
    </xf>
    <xf numFmtId="0" fontId="14" fillId="35" borderId="28" xfId="0" applyFont="1" applyFill="1" applyBorder="1" applyAlignment="1" applyProtection="1">
      <alignment horizontal="center" vertical="center" shrinkToFit="1"/>
      <protection hidden="1"/>
    </xf>
    <xf numFmtId="0" fontId="14" fillId="35" borderId="29" xfId="0" applyFont="1" applyFill="1" applyBorder="1" applyAlignment="1" applyProtection="1">
      <alignment horizontal="center" vertical="center" shrinkToFit="1"/>
      <protection hidden="1"/>
    </xf>
    <xf numFmtId="0" fontId="17" fillId="0" borderId="34" xfId="0" applyFont="1" applyBorder="1" applyAlignment="1" applyProtection="1">
      <alignment horizontal="left" vertical="center" shrinkToFit="1"/>
      <protection hidden="1"/>
    </xf>
    <xf numFmtId="0" fontId="17" fillId="0" borderId="35" xfId="0" applyFont="1" applyBorder="1" applyAlignment="1" applyProtection="1">
      <alignment horizontal="left" vertical="center" shrinkToFit="1"/>
      <protection hidden="1"/>
    </xf>
    <xf numFmtId="0" fontId="17" fillId="0" borderId="36" xfId="0" applyFont="1" applyBorder="1" applyAlignment="1" applyProtection="1">
      <alignment horizontal="left" vertical="center" shrinkToFit="1"/>
      <protection hidden="1"/>
    </xf>
    <xf numFmtId="0" fontId="17" fillId="0" borderId="37" xfId="0" applyFont="1" applyBorder="1" applyAlignment="1" applyProtection="1">
      <alignment horizontal="left" vertical="center" shrinkToFit="1"/>
      <protection hidden="1"/>
    </xf>
    <xf numFmtId="0" fontId="17" fillId="0" borderId="38" xfId="0" applyFont="1" applyBorder="1" applyAlignment="1" applyProtection="1">
      <alignment horizontal="left" vertical="center" shrinkToFit="1"/>
      <protection hidden="1"/>
    </xf>
    <xf numFmtId="0" fontId="17" fillId="0" borderId="39" xfId="0" applyFont="1" applyBorder="1" applyAlignment="1" applyProtection="1">
      <alignment horizontal="left" vertical="center" shrinkToFit="1"/>
      <protection hidden="1"/>
    </xf>
    <xf numFmtId="178" fontId="17" fillId="0" borderId="25" xfId="0" applyNumberFormat="1" applyFont="1" applyBorder="1" applyAlignment="1" applyProtection="1">
      <alignment horizontal="center" vertical="center" shrinkToFit="1"/>
      <protection hidden="1"/>
    </xf>
    <xf numFmtId="178" fontId="17" fillId="0" borderId="11" xfId="0" applyNumberFormat="1" applyFont="1" applyBorder="1" applyAlignment="1" applyProtection="1">
      <alignment horizontal="center" vertical="center" shrinkToFit="1"/>
      <protection hidden="1"/>
    </xf>
    <xf numFmtId="0" fontId="14" fillId="35" borderId="40" xfId="0" applyFont="1" applyFill="1" applyBorder="1" applyAlignment="1" applyProtection="1">
      <alignment horizontal="center" textRotation="90"/>
      <protection hidden="1"/>
    </xf>
    <xf numFmtId="0" fontId="14" fillId="35" borderId="41" xfId="0" applyFont="1" applyFill="1" applyBorder="1" applyAlignment="1" applyProtection="1">
      <alignment horizontal="center" textRotation="90"/>
      <protection hidden="1"/>
    </xf>
    <xf numFmtId="0" fontId="14" fillId="35" borderId="42" xfId="0" applyFont="1" applyFill="1" applyBorder="1" applyAlignment="1" applyProtection="1">
      <alignment horizontal="center" textRotation="90"/>
      <protection hidden="1"/>
    </xf>
    <xf numFmtId="0" fontId="14" fillId="35" borderId="10" xfId="0" applyFont="1" applyFill="1" applyBorder="1" applyAlignment="1" applyProtection="1">
      <alignment horizontal="center" textRotation="90"/>
      <protection hidden="1"/>
    </xf>
    <xf numFmtId="0" fontId="14" fillId="35" borderId="0" xfId="0" applyFont="1" applyFill="1" applyBorder="1" applyAlignment="1" applyProtection="1">
      <alignment horizontal="center" textRotation="90"/>
      <protection hidden="1"/>
    </xf>
    <xf numFmtId="0" fontId="14" fillId="35" borderId="43" xfId="0" applyFont="1" applyFill="1" applyBorder="1" applyAlignment="1" applyProtection="1">
      <alignment horizontal="center" textRotation="90"/>
      <protection hidden="1"/>
    </xf>
    <xf numFmtId="0" fontId="14" fillId="35" borderId="44" xfId="0" applyFont="1" applyFill="1" applyBorder="1" applyAlignment="1" applyProtection="1">
      <alignment horizontal="center" textRotation="90"/>
      <protection hidden="1"/>
    </xf>
    <xf numFmtId="0" fontId="14" fillId="35" borderId="14" xfId="0" applyFont="1" applyFill="1" applyBorder="1" applyAlignment="1" applyProtection="1">
      <alignment horizontal="center" textRotation="90"/>
      <protection hidden="1"/>
    </xf>
    <xf numFmtId="0" fontId="14" fillId="35" borderId="45" xfId="0" applyFont="1" applyFill="1" applyBorder="1" applyAlignment="1" applyProtection="1">
      <alignment horizontal="center" textRotation="90"/>
      <protection hidden="1"/>
    </xf>
    <xf numFmtId="0" fontId="14" fillId="36" borderId="46" xfId="0" applyFont="1" applyFill="1" applyBorder="1" applyAlignment="1" applyProtection="1">
      <alignment horizontal="center" textRotation="90" shrinkToFit="1"/>
      <protection hidden="1"/>
    </xf>
    <xf numFmtId="0" fontId="14" fillId="36" borderId="47" xfId="0" applyFont="1" applyFill="1" applyBorder="1" applyAlignment="1" applyProtection="1">
      <alignment horizontal="center" textRotation="90" shrinkToFit="1"/>
      <protection hidden="1"/>
    </xf>
    <xf numFmtId="0" fontId="14" fillId="36" borderId="17" xfId="0" applyFont="1" applyFill="1" applyBorder="1" applyAlignment="1" applyProtection="1">
      <alignment horizontal="center" textRotation="90" shrinkToFit="1"/>
      <protection hidden="1"/>
    </xf>
    <xf numFmtId="0" fontId="14" fillId="36" borderId="48" xfId="0" applyFont="1" applyFill="1" applyBorder="1" applyAlignment="1" applyProtection="1">
      <alignment horizontal="center" textRotation="90" shrinkToFit="1"/>
      <protection hidden="1"/>
    </xf>
    <xf numFmtId="0" fontId="14" fillId="36" borderId="49" xfId="0" applyFont="1" applyFill="1" applyBorder="1" applyAlignment="1" applyProtection="1">
      <alignment horizontal="center" textRotation="90" shrinkToFit="1"/>
      <protection hidden="1"/>
    </xf>
    <xf numFmtId="0" fontId="14" fillId="36" borderId="50" xfId="0" applyFont="1" applyFill="1" applyBorder="1" applyAlignment="1" applyProtection="1">
      <alignment horizontal="center" textRotation="90" shrinkToFit="1"/>
      <protection hidden="1"/>
    </xf>
    <xf numFmtId="0" fontId="14" fillId="35" borderId="51" xfId="0" applyFont="1" applyFill="1" applyBorder="1" applyAlignment="1" applyProtection="1">
      <alignment horizontal="center" textRotation="90"/>
      <protection hidden="1"/>
    </xf>
    <xf numFmtId="0" fontId="14" fillId="35" borderId="52" xfId="0" applyFont="1" applyFill="1" applyBorder="1" applyAlignment="1" applyProtection="1">
      <alignment horizontal="center" textRotation="90"/>
      <protection hidden="1"/>
    </xf>
    <xf numFmtId="0" fontId="14" fillId="35" borderId="53" xfId="0" applyFont="1" applyFill="1" applyBorder="1" applyAlignment="1" applyProtection="1">
      <alignment horizontal="center" textRotation="90"/>
      <protection hidden="1"/>
    </xf>
    <xf numFmtId="0" fontId="14" fillId="35" borderId="54" xfId="0" applyFont="1" applyFill="1" applyBorder="1" applyAlignment="1" applyProtection="1">
      <alignment horizontal="center" textRotation="90"/>
      <protection hidden="1"/>
    </xf>
    <xf numFmtId="0" fontId="14" fillId="35" borderId="55" xfId="0" applyFont="1" applyFill="1" applyBorder="1" applyAlignment="1" applyProtection="1">
      <alignment horizontal="center" textRotation="90"/>
      <protection hidden="1"/>
    </xf>
    <xf numFmtId="0" fontId="14" fillId="35" borderId="56" xfId="0" applyFont="1" applyFill="1" applyBorder="1" applyAlignment="1" applyProtection="1">
      <alignment horizontal="center" textRotation="90"/>
      <protection hidden="1"/>
    </xf>
    <xf numFmtId="0" fontId="17" fillId="0" borderId="57" xfId="0" applyFont="1" applyBorder="1" applyAlignment="1" applyProtection="1">
      <alignment horizontal="center" vertical="center" shrinkToFit="1"/>
      <protection hidden="1"/>
    </xf>
    <xf numFmtId="0" fontId="17" fillId="0" borderId="15" xfId="0" applyFont="1" applyBorder="1" applyAlignment="1" applyProtection="1">
      <alignment horizontal="center" vertical="center" shrinkToFit="1"/>
      <protection hidden="1"/>
    </xf>
    <xf numFmtId="0" fontId="17" fillId="34" borderId="15" xfId="0" applyFont="1" applyFill="1" applyBorder="1" applyAlignment="1" applyProtection="1">
      <alignment horizontal="center" vertical="center" shrinkToFit="1"/>
      <protection hidden="1"/>
    </xf>
    <xf numFmtId="0" fontId="17" fillId="0" borderId="36" xfId="0" applyFont="1" applyBorder="1" applyAlignment="1" applyProtection="1">
      <alignment horizontal="center" vertical="center" shrinkToFit="1"/>
      <protection hidden="1"/>
    </xf>
    <xf numFmtId="0" fontId="17" fillId="0" borderId="37" xfId="0" applyFont="1" applyBorder="1" applyAlignment="1" applyProtection="1">
      <alignment horizontal="center" vertical="center" shrinkToFit="1"/>
      <protection hidden="1"/>
    </xf>
    <xf numFmtId="0" fontId="17" fillId="34" borderId="34" xfId="0" applyFont="1" applyFill="1" applyBorder="1" applyAlignment="1" applyProtection="1">
      <alignment horizontal="center" vertical="center" shrinkToFit="1"/>
      <protection hidden="1"/>
    </xf>
    <xf numFmtId="0" fontId="17" fillId="34" borderId="35" xfId="0" applyFont="1" applyFill="1" applyBorder="1" applyAlignment="1" applyProtection="1">
      <alignment horizontal="center" vertical="center" shrinkToFit="1"/>
      <protection hidden="1"/>
    </xf>
    <xf numFmtId="0" fontId="17" fillId="0" borderId="38" xfId="0" applyFont="1" applyBorder="1" applyAlignment="1" applyProtection="1">
      <alignment horizontal="center" vertical="center" shrinkToFit="1"/>
      <protection hidden="1"/>
    </xf>
    <xf numFmtId="0" fontId="17" fillId="0" borderId="39" xfId="0" applyFont="1" applyBorder="1" applyAlignment="1" applyProtection="1">
      <alignment horizontal="center" vertical="center" shrinkToFit="1"/>
      <protection hidden="1"/>
    </xf>
    <xf numFmtId="0" fontId="17" fillId="0" borderId="58" xfId="0" applyFont="1" applyBorder="1" applyAlignment="1" applyProtection="1">
      <alignment horizontal="center" vertical="center" shrinkToFit="1"/>
      <protection hidden="1"/>
    </xf>
    <xf numFmtId="0" fontId="17" fillId="0" borderId="59" xfId="0" applyFont="1" applyBorder="1" applyAlignment="1" applyProtection="1">
      <alignment horizontal="center" vertical="center" shrinkToFit="1"/>
      <protection hidden="1"/>
    </xf>
    <xf numFmtId="0" fontId="17" fillId="34" borderId="39" xfId="0" applyFont="1" applyFill="1" applyBorder="1" applyAlignment="1" applyProtection="1">
      <alignment horizontal="center" vertical="center" shrinkToFit="1"/>
      <protection hidden="1"/>
    </xf>
    <xf numFmtId="0" fontId="17" fillId="34" borderId="60" xfId="0" applyFont="1" applyFill="1" applyBorder="1" applyAlignment="1" applyProtection="1">
      <alignment horizontal="center" vertical="center" shrinkToFit="1"/>
      <protection hidden="1"/>
    </xf>
    <xf numFmtId="0" fontId="17" fillId="0" borderId="35" xfId="0" applyFont="1" applyBorder="1" applyAlignment="1" applyProtection="1">
      <alignment horizontal="center" vertical="center" shrinkToFit="1"/>
      <protection hidden="1"/>
    </xf>
    <xf numFmtId="0" fontId="17" fillId="0" borderId="61" xfId="0" applyFont="1" applyBorder="1" applyAlignment="1" applyProtection="1">
      <alignment horizontal="center" vertical="center" shrinkToFit="1"/>
      <protection hidden="1"/>
    </xf>
    <xf numFmtId="0" fontId="14" fillId="36" borderId="62" xfId="0" applyFont="1" applyFill="1" applyBorder="1" applyAlignment="1" applyProtection="1">
      <alignment horizontal="center" textRotation="90" shrinkToFit="1"/>
      <protection hidden="1"/>
    </xf>
    <xf numFmtId="0" fontId="14" fillId="36" borderId="63" xfId="0" applyFont="1" applyFill="1" applyBorder="1" applyAlignment="1" applyProtection="1">
      <alignment horizontal="center" textRotation="90" shrinkToFit="1"/>
      <protection hidden="1"/>
    </xf>
    <xf numFmtId="0" fontId="14" fillId="36" borderId="64" xfId="0" applyFont="1" applyFill="1" applyBorder="1" applyAlignment="1" applyProtection="1">
      <alignment horizontal="center" textRotation="90" shrinkToFit="1"/>
      <protection hidden="1"/>
    </xf>
    <xf numFmtId="0" fontId="14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184" fontId="14" fillId="0" borderId="0" xfId="0" applyNumberFormat="1" applyFont="1" applyAlignment="1" applyProtection="1">
      <alignment horizontal="center" vertical="center"/>
      <protection locked="0"/>
    </xf>
    <xf numFmtId="0" fontId="17" fillId="0" borderId="25" xfId="0" applyFont="1" applyBorder="1" applyAlignment="1" applyProtection="1">
      <alignment horizontal="left" vertical="center" shrinkToFit="1"/>
      <protection locked="0"/>
    </xf>
    <xf numFmtId="0" fontId="17" fillId="0" borderId="11" xfId="0" applyFont="1" applyBorder="1" applyAlignment="1" applyProtection="1">
      <alignment horizontal="left" vertical="center" shrinkToFit="1"/>
      <protection locked="0"/>
    </xf>
    <xf numFmtId="0" fontId="17" fillId="0" borderId="26" xfId="0" applyFont="1" applyBorder="1" applyAlignment="1" applyProtection="1">
      <alignment horizontal="left" vertical="center" shrinkToFit="1"/>
      <protection locked="0"/>
    </xf>
    <xf numFmtId="0" fontId="17" fillId="0" borderId="12" xfId="0" applyFont="1" applyFill="1" applyBorder="1" applyAlignment="1" applyProtection="1">
      <alignment horizontal="left" vertical="center" shrinkToFit="1"/>
      <protection hidden="1"/>
    </xf>
    <xf numFmtId="0" fontId="17" fillId="0" borderId="65" xfId="0" applyFont="1" applyFill="1" applyBorder="1" applyAlignment="1" applyProtection="1">
      <alignment horizontal="left" vertical="center" shrinkToFit="1"/>
      <protection hidden="1"/>
    </xf>
    <xf numFmtId="0" fontId="17" fillId="0" borderId="11" xfId="0" applyFont="1" applyFill="1" applyBorder="1" applyAlignment="1" applyProtection="1">
      <alignment horizontal="left" vertical="center" shrinkToFit="1"/>
      <protection hidden="1"/>
    </xf>
    <xf numFmtId="0" fontId="17" fillId="0" borderId="66" xfId="0" applyFont="1" applyFill="1" applyBorder="1" applyAlignment="1" applyProtection="1">
      <alignment horizontal="left" vertical="center" shrinkToFit="1"/>
      <protection hidden="1"/>
    </xf>
    <xf numFmtId="0" fontId="17" fillId="0" borderId="31" xfId="0" applyFont="1" applyFill="1" applyBorder="1" applyAlignment="1" applyProtection="1">
      <alignment horizontal="left" vertical="center" shrinkToFit="1"/>
      <protection hidden="1"/>
    </xf>
    <xf numFmtId="0" fontId="17" fillId="0" borderId="20" xfId="0" applyFont="1" applyFill="1" applyBorder="1" applyAlignment="1" applyProtection="1">
      <alignment horizontal="left" vertical="center" shrinkToFit="1"/>
      <protection hidden="1"/>
    </xf>
    <xf numFmtId="0" fontId="17" fillId="0" borderId="61" xfId="0" applyFont="1" applyFill="1" applyBorder="1" applyAlignment="1" applyProtection="1">
      <alignment horizontal="center" vertical="center" shrinkToFit="1"/>
      <protection hidden="1"/>
    </xf>
    <xf numFmtId="0" fontId="17" fillId="0" borderId="57" xfId="0" applyFont="1" applyFill="1" applyBorder="1" applyAlignment="1" applyProtection="1">
      <alignment horizontal="center" vertical="center" shrinkToFit="1"/>
      <protection hidden="1"/>
    </xf>
    <xf numFmtId="0" fontId="17" fillId="0" borderId="60" xfId="0" applyFont="1" applyFill="1" applyBorder="1" applyAlignment="1" applyProtection="1">
      <alignment horizontal="center" vertical="center" shrinkToFit="1"/>
      <protection hidden="1"/>
    </xf>
    <xf numFmtId="0" fontId="17" fillId="0" borderId="58" xfId="0" applyFont="1" applyFill="1" applyBorder="1" applyAlignment="1" applyProtection="1">
      <alignment horizontal="center" vertical="center" shrinkToFit="1"/>
      <protection hidden="1"/>
    </xf>
    <xf numFmtId="0" fontId="17" fillId="0" borderId="67" xfId="0" applyFont="1" applyFill="1" applyBorder="1" applyAlignment="1" applyProtection="1">
      <alignment horizontal="center" vertical="center" shrinkToFit="1"/>
      <protection hidden="1"/>
    </xf>
    <xf numFmtId="0" fontId="17" fillId="0" borderId="18" xfId="0" applyFont="1" applyFill="1" applyBorder="1" applyAlignment="1" applyProtection="1">
      <alignment horizontal="center" vertical="center" shrinkToFit="1"/>
      <protection hidden="1"/>
    </xf>
    <xf numFmtId="0" fontId="14" fillId="34" borderId="15" xfId="0" applyFont="1" applyFill="1" applyBorder="1" applyAlignment="1" applyProtection="1">
      <alignment horizontal="center" vertical="center"/>
      <protection locked="0"/>
    </xf>
    <xf numFmtId="0" fontId="23" fillId="0" borderId="68" xfId="0" applyFont="1" applyBorder="1" applyAlignment="1" applyProtection="1">
      <alignment horizontal="center" vertical="center"/>
      <protection hidden="1"/>
    </xf>
    <xf numFmtId="0" fontId="23" fillId="0" borderId="69" xfId="0" applyFont="1" applyBorder="1" applyAlignment="1" applyProtection="1">
      <alignment horizontal="center" vertical="center"/>
      <protection hidden="1"/>
    </xf>
    <xf numFmtId="0" fontId="23" fillId="0" borderId="70" xfId="0" applyFont="1" applyBorder="1" applyAlignment="1" applyProtection="1">
      <alignment horizontal="center" vertical="center"/>
      <protection hidden="1"/>
    </xf>
    <xf numFmtId="0" fontId="23" fillId="0" borderId="71" xfId="0" applyFont="1" applyBorder="1" applyAlignment="1" applyProtection="1">
      <alignment horizontal="center" vertical="center"/>
      <protection hidden="1"/>
    </xf>
    <xf numFmtId="0" fontId="23" fillId="0" borderId="72" xfId="0" applyFont="1" applyBorder="1" applyAlignment="1" applyProtection="1">
      <alignment horizontal="center" vertical="center"/>
      <protection hidden="1"/>
    </xf>
    <xf numFmtId="0" fontId="23" fillId="0" borderId="73" xfId="0" applyFont="1" applyBorder="1" applyAlignment="1" applyProtection="1">
      <alignment horizontal="center" vertical="center"/>
      <protection hidden="1"/>
    </xf>
    <xf numFmtId="0" fontId="14" fillId="34" borderId="33" xfId="0" applyFont="1" applyFill="1" applyBorder="1" applyAlignment="1" applyProtection="1">
      <alignment horizontal="center" vertical="center"/>
      <protection hidden="1"/>
    </xf>
    <xf numFmtId="0" fontId="14" fillId="34" borderId="28" xfId="0" applyFont="1" applyFill="1" applyBorder="1" applyAlignment="1" applyProtection="1">
      <alignment horizontal="center" vertical="center"/>
      <protection hidden="1"/>
    </xf>
    <xf numFmtId="179" fontId="17" fillId="0" borderId="51" xfId="0" applyNumberFormat="1" applyFont="1" applyFill="1" applyBorder="1" applyAlignment="1" applyProtection="1">
      <alignment horizontal="right" vertical="center" shrinkToFit="1"/>
      <protection locked="0"/>
    </xf>
    <xf numFmtId="179" fontId="17" fillId="0" borderId="41" xfId="0" applyNumberFormat="1" applyFont="1" applyFill="1" applyBorder="1" applyAlignment="1" applyProtection="1">
      <alignment horizontal="right" vertical="center" shrinkToFit="1"/>
      <protection locked="0"/>
    </xf>
    <xf numFmtId="0" fontId="17" fillId="0" borderId="20" xfId="0" applyFont="1" applyFill="1" applyBorder="1" applyAlignment="1" applyProtection="1">
      <alignment horizontal="center" vertical="center" shrinkToFit="1"/>
      <protection locked="0"/>
    </xf>
    <xf numFmtId="0" fontId="17" fillId="0" borderId="41" xfId="0" applyFont="1" applyFill="1" applyBorder="1" applyAlignment="1" applyProtection="1">
      <alignment horizontal="center" vertical="center" shrinkToFit="1"/>
      <protection locked="0"/>
    </xf>
    <xf numFmtId="0" fontId="17" fillId="0" borderId="74" xfId="0" applyFont="1" applyFill="1" applyBorder="1" applyAlignment="1" applyProtection="1">
      <alignment horizontal="left" vertical="center" shrinkToFit="1"/>
      <protection hidden="1"/>
    </xf>
    <xf numFmtId="0" fontId="14" fillId="37" borderId="32" xfId="0" applyFont="1" applyFill="1" applyBorder="1" applyAlignment="1" applyProtection="1">
      <alignment horizontal="center" vertical="center"/>
      <protection hidden="1"/>
    </xf>
    <xf numFmtId="0" fontId="17" fillId="0" borderId="30" xfId="0" applyFont="1" applyBorder="1" applyAlignment="1" applyProtection="1">
      <alignment horizontal="center" vertical="center"/>
      <protection hidden="1"/>
    </xf>
    <xf numFmtId="0" fontId="17" fillId="0" borderId="12" xfId="0" applyFont="1" applyBorder="1" applyAlignment="1" applyProtection="1">
      <alignment horizontal="center" vertical="center"/>
      <protection hidden="1"/>
    </xf>
    <xf numFmtId="0" fontId="17" fillId="0" borderId="65" xfId="0" applyFont="1" applyBorder="1" applyAlignment="1" applyProtection="1">
      <alignment horizontal="center" vertical="center"/>
      <protection hidden="1"/>
    </xf>
    <xf numFmtId="0" fontId="17" fillId="0" borderId="75" xfId="0" applyFont="1" applyFill="1" applyBorder="1" applyAlignment="1" applyProtection="1">
      <alignment horizontal="left" vertical="center" shrinkToFit="1"/>
      <protection hidden="1"/>
    </xf>
    <xf numFmtId="0" fontId="14" fillId="0" borderId="62" xfId="0" applyFont="1" applyFill="1" applyBorder="1" applyAlignment="1" applyProtection="1">
      <alignment horizontal="center" vertical="center"/>
      <protection hidden="1"/>
    </xf>
    <xf numFmtId="0" fontId="14" fillId="0" borderId="46" xfId="0" applyFont="1" applyFill="1" applyBorder="1" applyAlignment="1" applyProtection="1">
      <alignment horizontal="center" vertical="center"/>
      <protection hidden="1"/>
    </xf>
    <xf numFmtId="0" fontId="14" fillId="0" borderId="64" xfId="0" applyFont="1" applyFill="1" applyBorder="1" applyAlignment="1" applyProtection="1">
      <alignment horizontal="center" vertical="center"/>
      <protection hidden="1"/>
    </xf>
    <xf numFmtId="0" fontId="14" fillId="0" borderId="49" xfId="0" applyFont="1" applyFill="1" applyBorder="1" applyAlignment="1" applyProtection="1">
      <alignment horizontal="center" vertical="center"/>
      <protection hidden="1"/>
    </xf>
    <xf numFmtId="0" fontId="14" fillId="38" borderId="76" xfId="0" applyFont="1" applyFill="1" applyBorder="1" applyAlignment="1" applyProtection="1">
      <alignment horizontal="center" vertical="center"/>
      <protection hidden="1"/>
    </xf>
    <xf numFmtId="0" fontId="14" fillId="38" borderId="32" xfId="0" applyFont="1" applyFill="1" applyBorder="1" applyAlignment="1" applyProtection="1">
      <alignment horizontal="center" vertical="center"/>
      <protection hidden="1"/>
    </xf>
    <xf numFmtId="0" fontId="14" fillId="32" borderId="76" xfId="0" applyFont="1" applyFill="1" applyBorder="1" applyAlignment="1" applyProtection="1">
      <alignment horizontal="center" vertical="center"/>
      <protection hidden="1"/>
    </xf>
    <xf numFmtId="0" fontId="14" fillId="37" borderId="76" xfId="0" applyFont="1" applyFill="1" applyBorder="1" applyAlignment="1" applyProtection="1">
      <alignment horizontal="center" vertical="center"/>
      <protection hidden="1"/>
    </xf>
    <xf numFmtId="0" fontId="14" fillId="34" borderId="76" xfId="0" applyFont="1" applyFill="1" applyBorder="1" applyAlignment="1" applyProtection="1">
      <alignment horizontal="center" vertical="center"/>
      <protection hidden="1"/>
    </xf>
    <xf numFmtId="0" fontId="14" fillId="34" borderId="32" xfId="0" applyFont="1" applyFill="1" applyBorder="1" applyAlignment="1" applyProtection="1">
      <alignment horizontal="center" vertical="center"/>
      <protection hidden="1"/>
    </xf>
    <xf numFmtId="0" fontId="14" fillId="34" borderId="77" xfId="0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174" fontId="17" fillId="0" borderId="30" xfId="0" applyNumberFormat="1" applyFont="1" applyFill="1" applyBorder="1" applyAlignment="1" applyProtection="1">
      <alignment horizontal="center" vertical="center" shrinkToFit="1"/>
      <protection hidden="1"/>
    </xf>
    <xf numFmtId="174" fontId="17" fillId="0" borderId="12" xfId="0" applyNumberFormat="1" applyFont="1" applyFill="1" applyBorder="1" applyAlignment="1" applyProtection="1">
      <alignment horizontal="center" vertical="center" shrinkToFit="1"/>
      <protection hidden="1"/>
    </xf>
    <xf numFmtId="174" fontId="17" fillId="0" borderId="65" xfId="0" applyNumberFormat="1" applyFont="1" applyFill="1" applyBorder="1" applyAlignment="1" applyProtection="1">
      <alignment horizontal="center" vertical="center" shrinkToFit="1"/>
      <protection hidden="1"/>
    </xf>
    <xf numFmtId="0" fontId="17" fillId="0" borderId="30" xfId="0" applyFont="1" applyFill="1" applyBorder="1" applyAlignment="1" applyProtection="1">
      <alignment horizontal="left" vertical="center" shrinkToFit="1"/>
      <protection hidden="1"/>
    </xf>
    <xf numFmtId="20" fontId="14" fillId="0" borderId="0" xfId="0" applyNumberFormat="1" applyFont="1" applyBorder="1" applyAlignment="1" applyProtection="1">
      <alignment horizontal="center" vertical="center"/>
      <protection hidden="1"/>
    </xf>
    <xf numFmtId="181" fontId="14" fillId="0" borderId="0" xfId="0" applyNumberFormat="1" applyFont="1" applyBorder="1" applyAlignment="1" applyProtection="1">
      <alignment horizontal="center" vertical="center"/>
      <protection hidden="1"/>
    </xf>
    <xf numFmtId="0" fontId="14" fillId="36" borderId="27" xfId="0" applyFont="1" applyFill="1" applyBorder="1" applyAlignment="1" applyProtection="1">
      <alignment horizontal="center" vertical="center"/>
      <protection hidden="1"/>
    </xf>
    <xf numFmtId="0" fontId="14" fillId="36" borderId="28" xfId="0" applyFont="1" applyFill="1" applyBorder="1" applyAlignment="1" applyProtection="1">
      <alignment horizontal="center" vertical="center"/>
      <protection hidden="1"/>
    </xf>
    <xf numFmtId="0" fontId="14" fillId="36" borderId="29" xfId="0" applyFont="1" applyFill="1" applyBorder="1" applyAlignment="1" applyProtection="1">
      <alignment horizontal="center" vertical="center"/>
      <protection hidden="1"/>
    </xf>
    <xf numFmtId="0" fontId="14" fillId="35" borderId="27" xfId="0" applyFont="1" applyFill="1" applyBorder="1" applyAlignment="1" applyProtection="1">
      <alignment horizontal="center" vertical="center"/>
      <protection hidden="1"/>
    </xf>
    <xf numFmtId="0" fontId="14" fillId="35" borderId="28" xfId="0" applyFont="1" applyFill="1" applyBorder="1" applyAlignment="1" applyProtection="1">
      <alignment horizontal="center" vertical="center"/>
      <protection hidden="1"/>
    </xf>
    <xf numFmtId="0" fontId="14" fillId="35" borderId="29" xfId="0" applyFont="1" applyFill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174" fontId="17" fillId="0" borderId="31" xfId="0" applyNumberFormat="1" applyFont="1" applyFill="1" applyBorder="1" applyAlignment="1" applyProtection="1">
      <alignment horizontal="center" vertical="center" shrinkToFit="1"/>
      <protection hidden="1"/>
    </xf>
    <xf numFmtId="174" fontId="17" fillId="0" borderId="20" xfId="0" applyNumberFormat="1" applyFont="1" applyFill="1" applyBorder="1" applyAlignment="1" applyProtection="1">
      <alignment horizontal="center" vertical="center" shrinkToFit="1"/>
      <protection hidden="1"/>
    </xf>
    <xf numFmtId="174" fontId="17" fillId="0" borderId="74" xfId="0" applyNumberFormat="1" applyFont="1" applyFill="1" applyBorder="1" applyAlignment="1" applyProtection="1">
      <alignment horizontal="center" vertical="center" shrinkToFit="1"/>
      <protection hidden="1"/>
    </xf>
    <xf numFmtId="1" fontId="17" fillId="0" borderId="49" xfId="0" applyNumberFormat="1" applyFont="1" applyBorder="1" applyAlignment="1" applyProtection="1">
      <alignment horizontal="center" vertical="center" shrinkToFit="1"/>
      <protection hidden="1"/>
    </xf>
    <xf numFmtId="1" fontId="17" fillId="0" borderId="55" xfId="0" applyNumberFormat="1" applyFont="1" applyBorder="1" applyAlignment="1" applyProtection="1">
      <alignment horizontal="center" vertical="center" shrinkToFit="1"/>
      <protection hidden="1"/>
    </xf>
    <xf numFmtId="0" fontId="17" fillId="0" borderId="78" xfId="0" applyFont="1" applyBorder="1" applyAlignment="1" applyProtection="1">
      <alignment horizontal="center" vertical="center" shrinkToFit="1"/>
      <protection hidden="1"/>
    </xf>
    <xf numFmtId="1" fontId="17" fillId="0" borderId="15" xfId="0" applyNumberFormat="1" applyFont="1" applyBorder="1" applyAlignment="1" applyProtection="1">
      <alignment horizontal="center" vertical="center" shrinkToFit="1"/>
      <protection hidden="1"/>
    </xf>
    <xf numFmtId="1" fontId="17" fillId="0" borderId="19" xfId="0" applyNumberFormat="1" applyFont="1" applyBorder="1" applyAlignment="1" applyProtection="1">
      <alignment horizontal="center" vertical="center" shrinkToFit="1"/>
      <protection hidden="1"/>
    </xf>
    <xf numFmtId="0" fontId="17" fillId="0" borderId="19" xfId="0" applyFont="1" applyBorder="1" applyAlignment="1" applyProtection="1">
      <alignment horizontal="center" vertical="center" shrinkToFit="1"/>
      <protection hidden="1"/>
    </xf>
    <xf numFmtId="0" fontId="17" fillId="0" borderId="13" xfId="0" applyFont="1" applyBorder="1" applyAlignment="1" applyProtection="1">
      <alignment horizontal="center" vertical="center" shrinkToFit="1"/>
      <protection hidden="1"/>
    </xf>
    <xf numFmtId="0" fontId="17" fillId="0" borderId="45" xfId="0" applyFont="1" applyBorder="1" applyAlignment="1" applyProtection="1">
      <alignment horizontal="center" vertical="center" shrinkToFit="1"/>
      <protection hidden="1"/>
    </xf>
    <xf numFmtId="0" fontId="17" fillId="0" borderId="49" xfId="0" applyFont="1" applyBorder="1" applyAlignment="1" applyProtection="1">
      <alignment horizontal="center" vertical="center" shrinkToFit="1"/>
      <protection hidden="1"/>
    </xf>
    <xf numFmtId="0" fontId="17" fillId="0" borderId="14" xfId="0" applyFont="1" applyBorder="1" applyAlignment="1" applyProtection="1">
      <alignment horizontal="center" vertical="center" shrinkToFit="1"/>
      <protection hidden="1"/>
    </xf>
    <xf numFmtId="0" fontId="14" fillId="36" borderId="32" xfId="0" applyFont="1" applyFill="1" applyBorder="1" applyAlignment="1" applyProtection="1">
      <alignment horizontal="center" vertical="center" shrinkToFit="1"/>
      <protection hidden="1"/>
    </xf>
    <xf numFmtId="0" fontId="17" fillId="0" borderId="30" xfId="0" applyFont="1" applyBorder="1" applyAlignment="1" applyProtection="1">
      <alignment horizontal="center" vertical="center" shrinkToFit="1"/>
      <protection hidden="1"/>
    </xf>
    <xf numFmtId="0" fontId="17" fillId="0" borderId="12" xfId="0" applyFont="1" applyBorder="1" applyAlignment="1" applyProtection="1">
      <alignment horizontal="center" vertical="center" shrinkToFit="1"/>
      <protection hidden="1"/>
    </xf>
    <xf numFmtId="0" fontId="17" fillId="0" borderId="65" xfId="0" applyFont="1" applyBorder="1" applyAlignment="1" applyProtection="1">
      <alignment horizontal="center" vertical="center" shrinkToFit="1"/>
      <protection hidden="1"/>
    </xf>
    <xf numFmtId="0" fontId="17" fillId="0" borderId="75" xfId="0" applyFont="1" applyBorder="1" applyAlignment="1" applyProtection="1">
      <alignment horizontal="center" vertical="center" shrinkToFit="1"/>
      <protection hidden="1"/>
    </xf>
    <xf numFmtId="0" fontId="17" fillId="0" borderId="11" xfId="0" applyFont="1" applyBorder="1" applyAlignment="1" applyProtection="1">
      <alignment horizontal="center" vertical="center" shrinkToFit="1"/>
      <protection hidden="1"/>
    </xf>
    <xf numFmtId="0" fontId="17" fillId="0" borderId="66" xfId="0" applyFont="1" applyBorder="1" applyAlignment="1" applyProtection="1">
      <alignment horizontal="center" vertical="center" shrinkToFit="1"/>
      <protection hidden="1"/>
    </xf>
    <xf numFmtId="178" fontId="17" fillId="0" borderId="23" xfId="0" applyNumberFormat="1" applyFont="1" applyBorder="1" applyAlignment="1" applyProtection="1">
      <alignment horizontal="center" vertical="center" shrinkToFit="1"/>
      <protection hidden="1"/>
    </xf>
    <xf numFmtId="178" fontId="17" fillId="0" borderId="12" xfId="0" applyNumberFormat="1" applyFont="1" applyBorder="1" applyAlignment="1" applyProtection="1">
      <alignment horizontal="center" vertical="center" shrinkToFit="1"/>
      <protection hidden="1"/>
    </xf>
    <xf numFmtId="0" fontId="17" fillId="0" borderId="60" xfId="0" applyFont="1" applyBorder="1" applyAlignment="1" applyProtection="1">
      <alignment horizontal="center" vertical="center" shrinkToFit="1"/>
      <protection hidden="1"/>
    </xf>
    <xf numFmtId="178" fontId="17" fillId="0" borderId="21" xfId="0" applyNumberFormat="1" applyFont="1" applyBorder="1" applyAlignment="1" applyProtection="1">
      <alignment horizontal="center" vertical="center" shrinkToFit="1"/>
      <protection hidden="1"/>
    </xf>
    <xf numFmtId="178" fontId="17" fillId="0" borderId="13" xfId="0" applyNumberFormat="1" applyFont="1" applyBorder="1" applyAlignment="1" applyProtection="1">
      <alignment horizontal="center" vertical="center" shrinkToFit="1"/>
      <protection hidden="1"/>
    </xf>
    <xf numFmtId="0" fontId="14" fillId="36" borderId="77" xfId="0" applyFont="1" applyFill="1" applyBorder="1" applyAlignment="1" applyProtection="1">
      <alignment horizontal="center" vertical="center" shrinkToFit="1"/>
      <protection hidden="1"/>
    </xf>
    <xf numFmtId="0" fontId="17" fillId="0" borderId="26" xfId="0" applyFont="1" applyBorder="1" applyAlignment="1" applyProtection="1">
      <alignment horizontal="center" vertical="center" shrinkToFit="1"/>
      <protection hidden="1"/>
    </xf>
    <xf numFmtId="0" fontId="14" fillId="35" borderId="33" xfId="0" applyFont="1" applyFill="1" applyBorder="1" applyAlignment="1" applyProtection="1">
      <alignment horizontal="center" vertical="center" shrinkToFit="1"/>
      <protection hidden="1"/>
    </xf>
    <xf numFmtId="0" fontId="14" fillId="35" borderId="32" xfId="0" applyFont="1" applyFill="1" applyBorder="1" applyAlignment="1" applyProtection="1">
      <alignment horizontal="center" vertical="center" shrinkToFit="1"/>
      <protection hidden="1"/>
    </xf>
    <xf numFmtId="0" fontId="14" fillId="35" borderId="77" xfId="0" applyFont="1" applyFill="1" applyBorder="1" applyAlignment="1" applyProtection="1">
      <alignment horizontal="center" vertical="center" shrinkToFit="1"/>
      <protection hidden="1"/>
    </xf>
    <xf numFmtId="1" fontId="17" fillId="0" borderId="58" xfId="0" applyNumberFormat="1" applyFont="1" applyBorder="1" applyAlignment="1" applyProtection="1">
      <alignment horizontal="center" vertical="center" shrinkToFit="1"/>
      <protection hidden="1"/>
    </xf>
    <xf numFmtId="1" fontId="17" fillId="0" borderId="75" xfId="0" applyNumberFormat="1" applyFont="1" applyBorder="1" applyAlignment="1" applyProtection="1">
      <alignment horizontal="center" vertical="center" shrinkToFit="1"/>
      <protection hidden="1"/>
    </xf>
    <xf numFmtId="0" fontId="17" fillId="0" borderId="34" xfId="0" applyFont="1" applyBorder="1" applyAlignment="1" applyProtection="1">
      <alignment horizontal="center" vertical="center" shrinkToFit="1"/>
      <protection hidden="1"/>
    </xf>
    <xf numFmtId="0" fontId="14" fillId="36" borderId="79" xfId="0" applyFont="1" applyFill="1" applyBorder="1" applyAlignment="1" applyProtection="1">
      <alignment horizontal="center" vertical="center" shrinkToFit="1"/>
      <protection hidden="1"/>
    </xf>
    <xf numFmtId="1" fontId="17" fillId="0" borderId="57" xfId="0" applyNumberFormat="1" applyFont="1" applyBorder="1" applyAlignment="1" applyProtection="1">
      <alignment horizontal="center" vertical="center" shrinkToFit="1"/>
      <protection hidden="1"/>
    </xf>
    <xf numFmtId="1" fontId="17" fillId="0" borderId="30" xfId="0" applyNumberFormat="1" applyFont="1" applyBorder="1" applyAlignment="1" applyProtection="1">
      <alignment horizontal="center" vertical="center" shrinkToFit="1"/>
      <protection hidden="1"/>
    </xf>
    <xf numFmtId="0" fontId="14" fillId="36" borderId="33" xfId="0" applyFont="1" applyFill="1" applyBorder="1" applyAlignment="1" applyProtection="1">
      <alignment horizontal="center" vertical="center" shrinkToFit="1"/>
      <protection hidden="1"/>
    </xf>
    <xf numFmtId="0" fontId="17" fillId="0" borderId="24" xfId="0" applyFont="1" applyBorder="1" applyAlignment="1" applyProtection="1">
      <alignment horizontal="center" vertical="center" shrinkToFit="1"/>
      <protection hidden="1"/>
    </xf>
    <xf numFmtId="0" fontId="17" fillId="0" borderId="22" xfId="0" applyFont="1" applyBorder="1" applyAlignment="1" applyProtection="1">
      <alignment horizontal="center" vertical="center" shrinkToFit="1"/>
      <protection hidden="1"/>
    </xf>
    <xf numFmtId="179" fontId="14" fillId="39" borderId="57" xfId="0" applyNumberFormat="1" applyFont="1" applyFill="1" applyBorder="1" applyAlignment="1" applyProtection="1">
      <alignment horizontal="center" vertical="center"/>
      <protection hidden="1"/>
    </xf>
    <xf numFmtId="179" fontId="14" fillId="39" borderId="30" xfId="0" applyNumberFormat="1" applyFont="1" applyFill="1" applyBorder="1" applyAlignment="1" applyProtection="1">
      <alignment horizontal="center" vertical="center"/>
      <protection hidden="1"/>
    </xf>
    <xf numFmtId="0" fontId="14" fillId="37" borderId="33" xfId="0" applyFont="1" applyFill="1" applyBorder="1" applyAlignment="1" applyProtection="1">
      <alignment horizontal="center" vertical="center"/>
      <protection hidden="1"/>
    </xf>
    <xf numFmtId="0" fontId="14" fillId="37" borderId="28" xfId="0" applyFont="1" applyFill="1" applyBorder="1" applyAlignment="1" applyProtection="1">
      <alignment horizontal="center" vertical="center"/>
      <protection hidden="1"/>
    </xf>
    <xf numFmtId="0" fontId="14" fillId="37" borderId="77" xfId="0" applyFont="1" applyFill="1" applyBorder="1" applyAlignment="1" applyProtection="1">
      <alignment horizontal="center" vertical="center"/>
      <protection hidden="1"/>
    </xf>
    <xf numFmtId="179" fontId="17" fillId="0" borderId="46" xfId="0" applyNumberFormat="1" applyFont="1" applyFill="1" applyBorder="1" applyAlignment="1" applyProtection="1">
      <alignment horizontal="right" vertical="center" shrinkToFit="1"/>
      <protection locked="0"/>
    </xf>
    <xf numFmtId="0" fontId="14" fillId="36" borderId="27" xfId="0" applyFont="1" applyFill="1" applyBorder="1" applyAlignment="1" applyProtection="1">
      <alignment horizontal="center" vertical="center" shrinkToFit="1"/>
      <protection hidden="1"/>
    </xf>
    <xf numFmtId="0" fontId="14" fillId="36" borderId="28" xfId="0" applyFont="1" applyFill="1" applyBorder="1" applyAlignment="1" applyProtection="1">
      <alignment horizontal="center" vertical="center" shrinkToFit="1"/>
      <protection hidden="1"/>
    </xf>
    <xf numFmtId="0" fontId="14" fillId="36" borderId="29" xfId="0" applyFont="1" applyFill="1" applyBorder="1" applyAlignment="1" applyProtection="1">
      <alignment horizontal="center" vertical="center" shrinkToFit="1"/>
      <protection hidden="1"/>
    </xf>
    <xf numFmtId="0" fontId="14" fillId="37" borderId="27" xfId="0" applyFont="1" applyFill="1" applyBorder="1" applyAlignment="1" applyProtection="1">
      <alignment horizontal="center" vertical="center"/>
      <protection hidden="1"/>
    </xf>
    <xf numFmtId="0" fontId="14" fillId="37" borderId="29" xfId="0" applyFont="1" applyFill="1" applyBorder="1" applyAlignment="1" applyProtection="1">
      <alignment horizontal="center" vertical="center"/>
      <protection hidden="1"/>
    </xf>
    <xf numFmtId="0" fontId="14" fillId="38" borderId="27" xfId="0" applyFont="1" applyFill="1" applyBorder="1" applyAlignment="1" applyProtection="1">
      <alignment horizontal="center" vertical="center"/>
      <protection hidden="1"/>
    </xf>
    <xf numFmtId="0" fontId="14" fillId="38" borderId="28" xfId="0" applyFont="1" applyFill="1" applyBorder="1" applyAlignment="1" applyProtection="1">
      <alignment horizontal="center" vertical="center"/>
      <protection hidden="1"/>
    </xf>
    <xf numFmtId="0" fontId="14" fillId="38" borderId="29" xfId="0" applyFont="1" applyFill="1" applyBorder="1" applyAlignment="1" applyProtection="1">
      <alignment horizontal="center" vertical="center"/>
      <protection hidden="1"/>
    </xf>
    <xf numFmtId="0" fontId="14" fillId="32" borderId="77" xfId="0" applyFont="1" applyFill="1" applyBorder="1" applyAlignment="1" applyProtection="1">
      <alignment horizontal="center" vertical="center"/>
      <protection hidden="1"/>
    </xf>
    <xf numFmtId="174" fontId="14" fillId="0" borderId="46" xfId="0" applyNumberFormat="1" applyFont="1" applyFill="1" applyBorder="1" applyAlignment="1" applyProtection="1">
      <alignment horizontal="center" vertical="center"/>
      <protection hidden="1"/>
    </xf>
    <xf numFmtId="174" fontId="14" fillId="0" borderId="49" xfId="0" applyNumberFormat="1" applyFont="1" applyFill="1" applyBorder="1" applyAlignment="1" applyProtection="1">
      <alignment horizontal="center" vertical="center"/>
      <protection hidden="1"/>
    </xf>
    <xf numFmtId="0" fontId="14" fillId="38" borderId="33" xfId="0" applyFont="1" applyFill="1" applyBorder="1" applyAlignment="1" applyProtection="1">
      <alignment horizontal="center" vertical="center"/>
      <protection hidden="1"/>
    </xf>
    <xf numFmtId="0" fontId="14" fillId="38" borderId="77" xfId="0" applyFont="1" applyFill="1" applyBorder="1" applyAlignment="1" applyProtection="1">
      <alignment horizontal="center" vertical="center"/>
      <protection hidden="1"/>
    </xf>
    <xf numFmtId="185" fontId="14" fillId="0" borderId="0" xfId="0" applyNumberFormat="1" applyFont="1" applyBorder="1" applyAlignment="1" applyProtection="1">
      <alignment horizontal="left" vertical="center"/>
      <protection hidden="1"/>
    </xf>
    <xf numFmtId="174" fontId="17" fillId="0" borderId="75" xfId="0" applyNumberFormat="1" applyFont="1" applyFill="1" applyBorder="1" applyAlignment="1" applyProtection="1">
      <alignment horizontal="center" vertical="center" shrinkToFit="1"/>
      <protection hidden="1"/>
    </xf>
    <xf numFmtId="174" fontId="17" fillId="0" borderId="11" xfId="0" applyNumberFormat="1" applyFont="1" applyFill="1" applyBorder="1" applyAlignment="1" applyProtection="1">
      <alignment horizontal="center" vertical="center" shrinkToFit="1"/>
      <protection hidden="1"/>
    </xf>
    <xf numFmtId="174" fontId="17" fillId="0" borderId="66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30" xfId="0" applyFont="1" applyBorder="1" applyAlignment="1" applyProtection="1">
      <alignment horizontal="left" vertical="center" shrinkToFit="1"/>
      <protection hidden="1"/>
    </xf>
    <xf numFmtId="0" fontId="14" fillId="0" borderId="12" xfId="0" applyFont="1" applyBorder="1" applyAlignment="1" applyProtection="1">
      <alignment horizontal="left" vertical="center" shrinkToFit="1"/>
      <protection hidden="1"/>
    </xf>
    <xf numFmtId="0" fontId="14" fillId="0" borderId="24" xfId="0" applyFont="1" applyBorder="1" applyAlignment="1" applyProtection="1">
      <alignment horizontal="left" vertical="center" shrinkToFit="1"/>
      <protection hidden="1"/>
    </xf>
    <xf numFmtId="0" fontId="14" fillId="0" borderId="19" xfId="0" applyFont="1" applyBorder="1" applyAlignment="1" applyProtection="1">
      <alignment horizontal="left" vertical="center" shrinkToFit="1"/>
      <protection hidden="1"/>
    </xf>
    <xf numFmtId="0" fontId="14" fillId="0" borderId="13" xfId="0" applyFont="1" applyBorder="1" applyAlignment="1" applyProtection="1">
      <alignment horizontal="left" vertical="center" shrinkToFit="1"/>
      <protection hidden="1"/>
    </xf>
    <xf numFmtId="0" fontId="14" fillId="0" borderId="22" xfId="0" applyFont="1" applyBorder="1" applyAlignment="1" applyProtection="1">
      <alignment horizontal="left" vertical="center" shrinkToFit="1"/>
      <protection hidden="1"/>
    </xf>
    <xf numFmtId="0" fontId="14" fillId="0" borderId="75" xfId="0" applyFont="1" applyBorder="1" applyAlignment="1" applyProtection="1">
      <alignment horizontal="left" vertical="center" shrinkToFit="1"/>
      <protection hidden="1"/>
    </xf>
    <xf numFmtId="0" fontId="14" fillId="0" borderId="11" xfId="0" applyFont="1" applyBorder="1" applyAlignment="1" applyProtection="1">
      <alignment horizontal="left" vertical="center" shrinkToFit="1"/>
      <protection hidden="1"/>
    </xf>
    <xf numFmtId="0" fontId="14" fillId="0" borderId="26" xfId="0" applyFont="1" applyBorder="1" applyAlignment="1" applyProtection="1">
      <alignment horizontal="left" vertical="center" shrinkToFit="1"/>
      <protection hidden="1"/>
    </xf>
    <xf numFmtId="0" fontId="14" fillId="0" borderId="23" xfId="0" applyFont="1" applyBorder="1" applyAlignment="1" applyProtection="1">
      <alignment horizontal="center" vertical="center"/>
      <protection hidden="1"/>
    </xf>
    <xf numFmtId="0" fontId="14" fillId="0" borderId="65" xfId="0" applyFont="1" applyBorder="1" applyAlignment="1" applyProtection="1">
      <alignment horizontal="center" vertical="center"/>
      <protection hidden="1"/>
    </xf>
    <xf numFmtId="0" fontId="14" fillId="0" borderId="21" xfId="0" applyFont="1" applyBorder="1" applyAlignment="1" applyProtection="1">
      <alignment horizontal="center" vertical="center"/>
      <protection hidden="1"/>
    </xf>
    <xf numFmtId="0" fontId="14" fillId="0" borderId="78" xfId="0" applyFont="1" applyBorder="1" applyAlignment="1" applyProtection="1">
      <alignment horizontal="center" vertical="center"/>
      <protection hidden="1"/>
    </xf>
    <xf numFmtId="0" fontId="14" fillId="0" borderId="25" xfId="0" applyFont="1" applyBorder="1" applyAlignment="1" applyProtection="1">
      <alignment horizontal="center" vertical="center"/>
      <protection hidden="1"/>
    </xf>
    <xf numFmtId="0" fontId="14" fillId="0" borderId="66" xfId="0" applyFont="1" applyBorder="1" applyAlignment="1" applyProtection="1">
      <alignment horizontal="center" vertical="center"/>
      <protection hidden="1"/>
    </xf>
    <xf numFmtId="181" fontId="14" fillId="0" borderId="0" xfId="0" applyNumberFormat="1" applyFont="1" applyBorder="1" applyAlignment="1" applyProtection="1">
      <alignment horizontal="left" vertical="center"/>
      <protection hidden="1"/>
    </xf>
    <xf numFmtId="0" fontId="20" fillId="0" borderId="0" xfId="0" applyFont="1" applyFill="1" applyBorder="1" applyAlignment="1" applyProtection="1">
      <alignment horizontal="right" vertical="center"/>
      <protection hidden="1"/>
    </xf>
    <xf numFmtId="181" fontId="14" fillId="0" borderId="0" xfId="0" applyNumberFormat="1" applyFont="1" applyBorder="1" applyAlignment="1" applyProtection="1">
      <alignment horizontal="left" vertical="center"/>
      <protection hidden="1"/>
    </xf>
    <xf numFmtId="181" fontId="14" fillId="0" borderId="0" xfId="0" applyNumberFormat="1" applyFont="1" applyBorder="1" applyAlignment="1" applyProtection="1">
      <alignment horizontal="center" vertical="center"/>
      <protection hidden="1"/>
    </xf>
    <xf numFmtId="20" fontId="14" fillId="0" borderId="0" xfId="0" applyNumberFormat="1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10" fillId="0" borderId="25" xfId="0" applyFont="1" applyFill="1" applyBorder="1" applyAlignment="1" applyProtection="1">
      <alignment horizontal="center" vertical="center" shrinkToFit="1"/>
      <protection hidden="1"/>
    </xf>
    <xf numFmtId="0" fontId="10" fillId="0" borderId="11" xfId="0" applyFont="1" applyFill="1" applyBorder="1" applyAlignment="1" applyProtection="1">
      <alignment horizontal="center" vertical="center" shrinkToFit="1"/>
      <protection hidden="1"/>
    </xf>
    <xf numFmtId="0" fontId="10" fillId="0" borderId="26" xfId="0" applyFont="1" applyFill="1" applyBorder="1" applyAlignment="1" applyProtection="1">
      <alignment horizontal="center" vertical="center" shrinkToFit="1"/>
      <protection hidden="1"/>
    </xf>
    <xf numFmtId="0" fontId="10" fillId="32" borderId="27" xfId="0" applyFont="1" applyFill="1" applyBorder="1" applyAlignment="1" applyProtection="1">
      <alignment horizontal="center" vertical="center"/>
      <protection hidden="1"/>
    </xf>
    <xf numFmtId="0" fontId="10" fillId="32" borderId="28" xfId="0" applyFont="1" applyFill="1" applyBorder="1" applyAlignment="1" applyProtection="1">
      <alignment horizontal="center" vertical="center"/>
      <protection hidden="1"/>
    </xf>
    <xf numFmtId="0" fontId="10" fillId="32" borderId="29" xfId="0" applyFont="1" applyFill="1" applyBorder="1" applyAlignment="1" applyProtection="1">
      <alignment horizontal="center" vertical="center"/>
      <protection hidden="1"/>
    </xf>
    <xf numFmtId="0" fontId="10" fillId="32" borderId="33" xfId="0" applyFont="1" applyFill="1" applyBorder="1" applyAlignment="1" applyProtection="1">
      <alignment horizontal="center" vertical="center"/>
      <protection hidden="1"/>
    </xf>
    <xf numFmtId="0" fontId="10" fillId="32" borderId="77" xfId="0" applyFont="1" applyFill="1" applyBorder="1" applyAlignment="1" applyProtection="1">
      <alignment horizontal="center" vertical="center"/>
      <protection hidden="1"/>
    </xf>
    <xf numFmtId="0" fontId="10" fillId="34" borderId="15" xfId="0" applyFont="1" applyFill="1" applyBorder="1" applyAlignment="1" applyProtection="1">
      <alignment horizontal="center" vertical="center"/>
      <protection hidden="1"/>
    </xf>
    <xf numFmtId="0" fontId="10" fillId="0" borderId="38" xfId="0" applyFont="1" applyBorder="1" applyAlignment="1" applyProtection="1">
      <alignment horizontal="center" vertical="center" shrinkToFit="1"/>
      <protection hidden="1"/>
    </xf>
    <xf numFmtId="0" fontId="10" fillId="0" borderId="39" xfId="0" applyFont="1" applyBorder="1" applyAlignment="1" applyProtection="1">
      <alignment horizontal="center" vertical="center" shrinkToFit="1"/>
      <protection hidden="1"/>
    </xf>
    <xf numFmtId="0" fontId="10" fillId="35" borderId="27" xfId="0" applyFont="1" applyFill="1" applyBorder="1" applyAlignment="1" applyProtection="1">
      <alignment horizontal="center" vertical="center" shrinkToFit="1"/>
      <protection hidden="1"/>
    </xf>
    <xf numFmtId="0" fontId="10" fillId="35" borderId="28" xfId="0" applyFont="1" applyFill="1" applyBorder="1" applyAlignment="1" applyProtection="1">
      <alignment horizontal="center" vertical="center" shrinkToFit="1"/>
      <protection hidden="1"/>
    </xf>
    <xf numFmtId="0" fontId="10" fillId="35" borderId="29" xfId="0" applyFont="1" applyFill="1" applyBorder="1" applyAlignment="1" applyProtection="1">
      <alignment horizontal="center" vertical="center" shrinkToFit="1"/>
      <protection hidden="1"/>
    </xf>
    <xf numFmtId="0" fontId="10" fillId="0" borderId="34" xfId="0" applyFont="1" applyBorder="1" applyAlignment="1" applyProtection="1">
      <alignment horizontal="left" vertical="center" shrinkToFit="1"/>
      <protection hidden="1"/>
    </xf>
    <xf numFmtId="0" fontId="10" fillId="0" borderId="35" xfId="0" applyFont="1" applyBorder="1" applyAlignment="1" applyProtection="1">
      <alignment horizontal="left" vertical="center" shrinkToFit="1"/>
      <protection hidden="1"/>
    </xf>
    <xf numFmtId="0" fontId="10" fillId="0" borderId="36" xfId="0" applyFont="1" applyBorder="1" applyAlignment="1" applyProtection="1">
      <alignment horizontal="left" vertical="center" shrinkToFit="1"/>
      <protection hidden="1"/>
    </xf>
    <xf numFmtId="0" fontId="10" fillId="0" borderId="37" xfId="0" applyFont="1" applyBorder="1" applyAlignment="1" applyProtection="1">
      <alignment horizontal="left" vertical="center" shrinkToFit="1"/>
      <protection hidden="1"/>
    </xf>
    <xf numFmtId="0" fontId="11" fillId="0" borderId="23" xfId="0" applyFont="1" applyFill="1" applyBorder="1" applyAlignment="1" applyProtection="1">
      <alignment horizontal="center" vertical="center" shrinkToFit="1"/>
      <protection hidden="1"/>
    </xf>
    <xf numFmtId="0" fontId="11" fillId="0" borderId="12" xfId="0" applyFont="1" applyFill="1" applyBorder="1" applyAlignment="1" applyProtection="1">
      <alignment horizontal="center" vertical="center" shrinkToFit="1"/>
      <protection hidden="1"/>
    </xf>
    <xf numFmtId="0" fontId="11" fillId="0" borderId="24" xfId="0" applyFont="1" applyFill="1" applyBorder="1" applyAlignment="1" applyProtection="1">
      <alignment horizontal="center" vertical="center" shrinkToFit="1"/>
      <protection hidden="1"/>
    </xf>
    <xf numFmtId="0" fontId="10" fillId="38" borderId="27" xfId="0" applyFont="1" applyFill="1" applyBorder="1" applyAlignment="1" applyProtection="1">
      <alignment horizontal="center" vertical="center"/>
      <protection hidden="1"/>
    </xf>
    <xf numFmtId="0" fontId="10" fillId="38" borderId="28" xfId="0" applyFont="1" applyFill="1" applyBorder="1" applyAlignment="1" applyProtection="1">
      <alignment horizontal="center" vertical="center"/>
      <protection hidden="1"/>
    </xf>
    <xf numFmtId="0" fontId="10" fillId="38" borderId="29" xfId="0" applyFont="1" applyFill="1" applyBorder="1" applyAlignment="1" applyProtection="1">
      <alignment horizontal="center" vertical="center"/>
      <protection hidden="1"/>
    </xf>
    <xf numFmtId="0" fontId="10" fillId="37" borderId="27" xfId="0" applyFont="1" applyFill="1" applyBorder="1" applyAlignment="1" applyProtection="1">
      <alignment horizontal="center" vertical="center"/>
      <protection hidden="1"/>
    </xf>
    <xf numFmtId="0" fontId="10" fillId="37" borderId="28" xfId="0" applyFont="1" applyFill="1" applyBorder="1" applyAlignment="1" applyProtection="1">
      <alignment horizontal="center" vertical="center"/>
      <protection hidden="1"/>
    </xf>
    <xf numFmtId="0" fontId="10" fillId="37" borderId="29" xfId="0" applyFont="1" applyFill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 shrinkToFit="1"/>
      <protection hidden="1"/>
    </xf>
    <xf numFmtId="0" fontId="10" fillId="0" borderId="13" xfId="0" applyFont="1" applyBorder="1" applyAlignment="1" applyProtection="1">
      <alignment horizontal="center" vertical="center" shrinkToFit="1"/>
      <protection hidden="1"/>
    </xf>
    <xf numFmtId="0" fontId="10" fillId="0" borderId="78" xfId="0" applyFont="1" applyBorder="1" applyAlignment="1" applyProtection="1">
      <alignment horizontal="center" vertical="center" shrinkToFit="1"/>
      <protection hidden="1"/>
    </xf>
    <xf numFmtId="0" fontId="10" fillId="34" borderId="19" xfId="0" applyFont="1" applyFill="1" applyBorder="1" applyAlignment="1" applyProtection="1">
      <alignment horizontal="center" vertical="center" shrinkToFit="1"/>
      <protection hidden="1"/>
    </xf>
    <xf numFmtId="0" fontId="10" fillId="34" borderId="13" xfId="0" applyFont="1" applyFill="1" applyBorder="1" applyAlignment="1" applyProtection="1">
      <alignment horizontal="center" vertical="center" shrinkToFit="1"/>
      <protection hidden="1"/>
    </xf>
    <xf numFmtId="0" fontId="10" fillId="34" borderId="78" xfId="0" applyFont="1" applyFill="1" applyBorder="1" applyAlignment="1" applyProtection="1">
      <alignment horizontal="center" vertical="center" shrinkToFit="1"/>
      <protection hidden="1"/>
    </xf>
    <xf numFmtId="0" fontId="10" fillId="0" borderId="35" xfId="0" applyFont="1" applyBorder="1" applyAlignment="1" applyProtection="1">
      <alignment horizontal="center" vertical="center" shrinkToFit="1"/>
      <protection hidden="1"/>
    </xf>
    <xf numFmtId="0" fontId="10" fillId="0" borderId="61" xfId="0" applyFont="1" applyBorder="1" applyAlignment="1" applyProtection="1">
      <alignment horizontal="center" vertical="center" shrinkToFit="1"/>
      <protection hidden="1"/>
    </xf>
    <xf numFmtId="0" fontId="10" fillId="0" borderId="38" xfId="0" applyFont="1" applyBorder="1" applyAlignment="1" applyProtection="1">
      <alignment horizontal="left" vertical="center" shrinkToFit="1"/>
      <protection hidden="1"/>
    </xf>
    <xf numFmtId="0" fontId="10" fillId="0" borderId="39" xfId="0" applyFont="1" applyBorder="1" applyAlignment="1" applyProtection="1">
      <alignment horizontal="left" vertical="center" shrinkToFit="1"/>
      <protection hidden="1"/>
    </xf>
    <xf numFmtId="0" fontId="10" fillId="0" borderId="37" xfId="0" applyFont="1" applyBorder="1" applyAlignment="1" applyProtection="1">
      <alignment horizontal="center" vertical="center" shrinkToFit="1"/>
      <protection hidden="1"/>
    </xf>
    <xf numFmtId="0" fontId="10" fillId="0" borderId="59" xfId="0" applyFont="1" applyBorder="1" applyAlignment="1" applyProtection="1">
      <alignment horizontal="center" vertical="center" shrinkToFit="1"/>
      <protection hidden="1"/>
    </xf>
    <xf numFmtId="0" fontId="31" fillId="36" borderId="51" xfId="0" applyFont="1" applyFill="1" applyBorder="1" applyAlignment="1" applyProtection="1">
      <alignment horizontal="center" textRotation="90"/>
      <protection hidden="1"/>
    </xf>
    <xf numFmtId="0" fontId="31" fillId="36" borderId="41" xfId="0" applyFont="1" applyFill="1" applyBorder="1" applyAlignment="1" applyProtection="1">
      <alignment horizontal="center" textRotation="90"/>
      <protection hidden="1"/>
    </xf>
    <xf numFmtId="0" fontId="31" fillId="36" borderId="42" xfId="0" applyFont="1" applyFill="1" applyBorder="1" applyAlignment="1" applyProtection="1">
      <alignment horizontal="center" textRotation="90"/>
      <protection hidden="1"/>
    </xf>
    <xf numFmtId="0" fontId="31" fillId="36" borderId="53" xfId="0" applyFont="1" applyFill="1" applyBorder="1" applyAlignment="1" applyProtection="1">
      <alignment horizontal="center" textRotation="90"/>
      <protection hidden="1"/>
    </xf>
    <xf numFmtId="0" fontId="31" fillId="36" borderId="0" xfId="0" applyFont="1" applyFill="1" applyBorder="1" applyAlignment="1" applyProtection="1">
      <alignment horizontal="center" textRotation="90"/>
      <protection hidden="1"/>
    </xf>
    <xf numFmtId="0" fontId="31" fillId="36" borderId="43" xfId="0" applyFont="1" applyFill="1" applyBorder="1" applyAlignment="1" applyProtection="1">
      <alignment horizontal="center" textRotation="90"/>
      <protection hidden="1"/>
    </xf>
    <xf numFmtId="0" fontId="31" fillId="36" borderId="55" xfId="0" applyFont="1" applyFill="1" applyBorder="1" applyAlignment="1" applyProtection="1">
      <alignment horizontal="center" textRotation="90"/>
      <protection hidden="1"/>
    </xf>
    <xf numFmtId="0" fontId="31" fillId="36" borderId="14" xfId="0" applyFont="1" applyFill="1" applyBorder="1" applyAlignment="1" applyProtection="1">
      <alignment horizontal="center" textRotation="90"/>
      <protection hidden="1"/>
    </xf>
    <xf numFmtId="0" fontId="31" fillId="36" borderId="45" xfId="0" applyFont="1" applyFill="1" applyBorder="1" applyAlignment="1" applyProtection="1">
      <alignment horizontal="center" textRotation="90"/>
      <protection hidden="1"/>
    </xf>
    <xf numFmtId="0" fontId="31" fillId="36" borderId="40" xfId="0" applyFont="1" applyFill="1" applyBorder="1" applyAlignment="1" applyProtection="1">
      <alignment horizontal="center" textRotation="90"/>
      <protection hidden="1"/>
    </xf>
    <xf numFmtId="0" fontId="31" fillId="36" borderId="10" xfId="0" applyFont="1" applyFill="1" applyBorder="1" applyAlignment="1" applyProtection="1">
      <alignment horizontal="center" textRotation="90"/>
      <protection hidden="1"/>
    </xf>
    <xf numFmtId="0" fontId="31" fillId="36" borderId="44" xfId="0" applyFont="1" applyFill="1" applyBorder="1" applyAlignment="1" applyProtection="1">
      <alignment horizontal="center" textRotation="90"/>
      <protection hidden="1"/>
    </xf>
    <xf numFmtId="0" fontId="10" fillId="34" borderId="39" xfId="0" applyFont="1" applyFill="1" applyBorder="1" applyAlignment="1" applyProtection="1">
      <alignment horizontal="center" vertical="center" shrinkToFit="1"/>
      <protection hidden="1"/>
    </xf>
    <xf numFmtId="0" fontId="10" fillId="34" borderId="60" xfId="0" applyFont="1" applyFill="1" applyBorder="1" applyAlignment="1" applyProtection="1">
      <alignment horizontal="center" vertical="center" shrinkToFit="1"/>
      <protection hidden="1"/>
    </xf>
    <xf numFmtId="0" fontId="10" fillId="0" borderId="58" xfId="0" applyFont="1" applyBorder="1" applyAlignment="1" applyProtection="1">
      <alignment horizontal="center" vertical="center" shrinkToFit="1"/>
      <protection hidden="1"/>
    </xf>
    <xf numFmtId="178" fontId="10" fillId="0" borderId="25" xfId="0" applyNumberFormat="1" applyFont="1" applyBorder="1" applyAlignment="1" applyProtection="1">
      <alignment horizontal="center" vertical="center" shrinkToFit="1"/>
      <protection hidden="1"/>
    </xf>
    <xf numFmtId="178" fontId="10" fillId="0" borderId="11" xfId="0" applyNumberFormat="1" applyFont="1" applyBorder="1" applyAlignment="1" applyProtection="1">
      <alignment horizontal="center" vertical="center" shrinkToFit="1"/>
      <protection hidden="1"/>
    </xf>
    <xf numFmtId="0" fontId="10" fillId="0" borderId="30" xfId="0" applyFont="1" applyBorder="1" applyAlignment="1" applyProtection="1">
      <alignment horizontal="center" vertical="center" shrinkToFit="1"/>
      <protection hidden="1"/>
    </xf>
    <xf numFmtId="0" fontId="10" fillId="0" borderId="12" xfId="0" applyFont="1" applyBorder="1" applyAlignment="1" applyProtection="1">
      <alignment horizontal="center" vertical="center" shrinkToFit="1"/>
      <protection hidden="1"/>
    </xf>
    <xf numFmtId="0" fontId="10" fillId="0" borderId="65" xfId="0" applyFont="1" applyBorder="1" applyAlignment="1" applyProtection="1">
      <alignment horizontal="center" vertical="center" shrinkToFit="1"/>
      <protection hidden="1"/>
    </xf>
    <xf numFmtId="0" fontId="10" fillId="34" borderId="34" xfId="0" applyFont="1" applyFill="1" applyBorder="1" applyAlignment="1" applyProtection="1">
      <alignment horizontal="center" vertical="center" shrinkToFit="1"/>
      <protection hidden="1"/>
    </xf>
    <xf numFmtId="0" fontId="10" fillId="34" borderId="35" xfId="0" applyFont="1" applyFill="1" applyBorder="1" applyAlignment="1" applyProtection="1">
      <alignment horizontal="center" vertical="center" shrinkToFit="1"/>
      <protection hidden="1"/>
    </xf>
    <xf numFmtId="0" fontId="10" fillId="0" borderId="36" xfId="0" applyFont="1" applyBorder="1" applyAlignment="1" applyProtection="1">
      <alignment horizontal="center" vertical="center" shrinkToFit="1"/>
      <protection hidden="1"/>
    </xf>
    <xf numFmtId="0" fontId="10" fillId="0" borderId="15" xfId="0" applyFont="1" applyBorder="1" applyAlignment="1" applyProtection="1">
      <alignment horizontal="center" vertical="center" shrinkToFit="1"/>
      <protection hidden="1"/>
    </xf>
    <xf numFmtId="0" fontId="31" fillId="36" borderId="52" xfId="0" applyFont="1" applyFill="1" applyBorder="1" applyAlignment="1" applyProtection="1">
      <alignment horizontal="center" textRotation="90"/>
      <protection hidden="1"/>
    </xf>
    <xf numFmtId="0" fontId="31" fillId="36" borderId="54" xfId="0" applyFont="1" applyFill="1" applyBorder="1" applyAlignment="1" applyProtection="1">
      <alignment horizontal="center" textRotation="90"/>
      <protection hidden="1"/>
    </xf>
    <xf numFmtId="0" fontId="31" fillId="36" borderId="56" xfId="0" applyFont="1" applyFill="1" applyBorder="1" applyAlignment="1" applyProtection="1">
      <alignment horizontal="center" textRotation="90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10" fillId="0" borderId="78" xfId="0" applyFont="1" applyBorder="1" applyAlignment="1" applyProtection="1">
      <alignment horizontal="center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66" xfId="0" applyFont="1" applyBorder="1" applyAlignment="1" applyProtection="1">
      <alignment horizontal="center" vertical="center"/>
      <protection hidden="1"/>
    </xf>
    <xf numFmtId="0" fontId="10" fillId="0" borderId="23" xfId="0" applyFont="1" applyBorder="1" applyAlignment="1" applyProtection="1">
      <alignment horizontal="center" vertical="center"/>
      <protection hidden="1"/>
    </xf>
    <xf numFmtId="0" fontId="10" fillId="0" borderId="65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left" vertical="center" shrinkToFit="1"/>
      <protection hidden="1"/>
    </xf>
    <xf numFmtId="0" fontId="10" fillId="0" borderId="12" xfId="0" applyFont="1" applyBorder="1" applyAlignment="1" applyProtection="1">
      <alignment horizontal="left" vertical="center" shrinkToFit="1"/>
      <protection hidden="1"/>
    </xf>
    <xf numFmtId="0" fontId="10" fillId="0" borderId="24" xfId="0" applyFont="1" applyBorder="1" applyAlignment="1" applyProtection="1">
      <alignment horizontal="left" vertical="center" shrinkToFit="1"/>
      <protection hidden="1"/>
    </xf>
    <xf numFmtId="0" fontId="10" fillId="0" borderId="19" xfId="0" applyFont="1" applyBorder="1" applyAlignment="1" applyProtection="1">
      <alignment horizontal="left" vertical="center" shrinkToFit="1"/>
      <protection hidden="1"/>
    </xf>
    <xf numFmtId="0" fontId="10" fillId="0" borderId="13" xfId="0" applyFont="1" applyBorder="1" applyAlignment="1" applyProtection="1">
      <alignment horizontal="left" vertical="center" shrinkToFit="1"/>
      <protection hidden="1"/>
    </xf>
    <xf numFmtId="0" fontId="10" fillId="0" borderId="22" xfId="0" applyFont="1" applyBorder="1" applyAlignment="1" applyProtection="1">
      <alignment horizontal="left" vertical="center" shrinkToFit="1"/>
      <protection hidden="1"/>
    </xf>
    <xf numFmtId="0" fontId="10" fillId="0" borderId="75" xfId="0" applyFont="1" applyBorder="1" applyAlignment="1" applyProtection="1">
      <alignment horizontal="left" vertical="center" shrinkToFit="1"/>
      <protection hidden="1"/>
    </xf>
    <xf numFmtId="0" fontId="10" fillId="0" borderId="11" xfId="0" applyFont="1" applyBorder="1" applyAlignment="1" applyProtection="1">
      <alignment horizontal="left" vertical="center" shrinkToFit="1"/>
      <protection hidden="1"/>
    </xf>
    <xf numFmtId="0" fontId="10" fillId="0" borderId="26" xfId="0" applyFont="1" applyBorder="1" applyAlignment="1" applyProtection="1">
      <alignment horizontal="left" vertical="center" shrinkToFit="1"/>
      <protection hidden="1"/>
    </xf>
    <xf numFmtId="179" fontId="10" fillId="0" borderId="46" xfId="0" applyNumberFormat="1" applyFont="1" applyFill="1" applyBorder="1" applyAlignment="1" applyProtection="1">
      <alignment horizontal="right" vertical="center" shrinkToFit="1"/>
      <protection hidden="1"/>
    </xf>
    <xf numFmtId="179" fontId="10" fillId="0" borderId="51" xfId="0" applyNumberFormat="1" applyFont="1" applyFill="1" applyBorder="1" applyAlignment="1" applyProtection="1">
      <alignment horizontal="right" vertical="center" shrinkToFit="1"/>
      <protection hidden="1"/>
    </xf>
    <xf numFmtId="179" fontId="10" fillId="39" borderId="57" xfId="0" applyNumberFormat="1" applyFont="1" applyFill="1" applyBorder="1" applyAlignment="1" applyProtection="1">
      <alignment horizontal="center" vertical="center"/>
      <protection hidden="1"/>
    </xf>
    <xf numFmtId="179" fontId="10" fillId="39" borderId="30" xfId="0" applyNumberFormat="1" applyFont="1" applyFill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65" xfId="0" applyFont="1" applyBorder="1" applyAlignment="1" applyProtection="1">
      <alignment horizontal="center" vertical="center"/>
      <protection hidden="1"/>
    </xf>
    <xf numFmtId="0" fontId="10" fillId="34" borderId="33" xfId="0" applyFont="1" applyFill="1" applyBorder="1" applyAlignment="1" applyProtection="1">
      <alignment horizontal="center" vertical="center"/>
      <protection hidden="1"/>
    </xf>
    <xf numFmtId="0" fontId="10" fillId="34" borderId="28" xfId="0" applyFont="1" applyFill="1" applyBorder="1" applyAlignment="1" applyProtection="1">
      <alignment horizontal="center" vertical="center"/>
      <protection hidden="1"/>
    </xf>
    <xf numFmtId="0" fontId="10" fillId="34" borderId="77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10" fillId="34" borderId="15" xfId="0" applyFont="1" applyFill="1" applyBorder="1" applyAlignment="1" applyProtection="1">
      <alignment horizontal="center" vertical="center"/>
      <protection hidden="1"/>
    </xf>
    <xf numFmtId="0" fontId="10" fillId="0" borderId="62" xfId="0" applyFont="1" applyFill="1" applyBorder="1" applyAlignment="1" applyProtection="1">
      <alignment horizontal="center" vertical="center"/>
      <protection hidden="1"/>
    </xf>
    <xf numFmtId="0" fontId="10" fillId="0" borderId="46" xfId="0" applyFont="1" applyFill="1" applyBorder="1" applyAlignment="1" applyProtection="1">
      <alignment horizontal="center" vertical="center"/>
      <protection hidden="1"/>
    </xf>
    <xf numFmtId="0" fontId="10" fillId="0" borderId="64" xfId="0" applyFont="1" applyFill="1" applyBorder="1" applyAlignment="1" applyProtection="1">
      <alignment horizontal="center" vertical="center"/>
      <protection hidden="1"/>
    </xf>
    <xf numFmtId="0" fontId="10" fillId="0" borderId="49" xfId="0" applyFont="1" applyFill="1" applyBorder="1" applyAlignment="1" applyProtection="1">
      <alignment horizontal="center" vertical="center"/>
      <protection hidden="1"/>
    </xf>
    <xf numFmtId="174" fontId="10" fillId="0" borderId="46" xfId="0" applyNumberFormat="1" applyFont="1" applyFill="1" applyBorder="1" applyAlignment="1" applyProtection="1">
      <alignment horizontal="center" vertical="center"/>
      <protection hidden="1"/>
    </xf>
    <xf numFmtId="174" fontId="10" fillId="0" borderId="49" xfId="0" applyNumberFormat="1" applyFont="1" applyFill="1" applyBorder="1" applyAlignment="1" applyProtection="1">
      <alignment horizontal="center" vertical="center"/>
      <protection hidden="1"/>
    </xf>
    <xf numFmtId="0" fontId="10" fillId="37" borderId="33" xfId="0" applyFont="1" applyFill="1" applyBorder="1" applyAlignment="1" applyProtection="1">
      <alignment horizontal="center" vertical="center"/>
      <protection hidden="1"/>
    </xf>
    <xf numFmtId="0" fontId="10" fillId="37" borderId="77" xfId="0" applyFont="1" applyFill="1" applyBorder="1" applyAlignment="1" applyProtection="1">
      <alignment horizontal="center" vertical="center"/>
      <protection hidden="1"/>
    </xf>
    <xf numFmtId="0" fontId="10" fillId="37" borderId="32" xfId="0" applyFont="1" applyFill="1" applyBorder="1" applyAlignment="1" applyProtection="1">
      <alignment horizontal="center" vertical="center"/>
      <protection hidden="1"/>
    </xf>
    <xf numFmtId="0" fontId="10" fillId="0" borderId="41" xfId="0" applyFont="1" applyFill="1" applyBorder="1" applyAlignment="1" applyProtection="1">
      <alignment horizontal="center" vertical="center" shrinkToFit="1"/>
      <protection hidden="1"/>
    </xf>
    <xf numFmtId="0" fontId="10" fillId="0" borderId="11" xfId="0" applyFont="1" applyFill="1" applyBorder="1" applyAlignment="1" applyProtection="1">
      <alignment horizontal="left" vertical="center" shrinkToFit="1"/>
      <protection hidden="1"/>
    </xf>
    <xf numFmtId="0" fontId="10" fillId="0" borderId="66" xfId="0" applyFont="1" applyFill="1" applyBorder="1" applyAlignment="1" applyProtection="1">
      <alignment horizontal="left" vertical="center" shrinkToFit="1"/>
      <protection hidden="1"/>
    </xf>
    <xf numFmtId="0" fontId="10" fillId="37" borderId="76" xfId="0" applyFont="1" applyFill="1" applyBorder="1" applyAlignment="1" applyProtection="1">
      <alignment horizontal="center" vertical="center"/>
      <protection hidden="1"/>
    </xf>
    <xf numFmtId="0" fontId="10" fillId="38" borderId="32" xfId="0" applyFont="1" applyFill="1" applyBorder="1" applyAlignment="1" applyProtection="1">
      <alignment horizontal="center" vertical="center"/>
      <protection hidden="1"/>
    </xf>
    <xf numFmtId="0" fontId="10" fillId="38" borderId="33" xfId="0" applyFont="1" applyFill="1" applyBorder="1" applyAlignment="1" applyProtection="1">
      <alignment horizontal="center" vertical="center"/>
      <protection hidden="1"/>
    </xf>
    <xf numFmtId="0" fontId="10" fillId="38" borderId="77" xfId="0" applyFont="1" applyFill="1" applyBorder="1" applyAlignment="1" applyProtection="1">
      <alignment horizontal="center" vertical="center"/>
      <protection hidden="1"/>
    </xf>
    <xf numFmtId="0" fontId="10" fillId="0" borderId="75" xfId="0" applyFont="1" applyFill="1" applyBorder="1" applyAlignment="1" applyProtection="1">
      <alignment horizontal="left" vertical="center" shrinkToFit="1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184" fontId="10" fillId="0" borderId="0" xfId="0" applyNumberFormat="1" applyFont="1" applyAlignment="1" applyProtection="1">
      <alignment horizontal="center" vertical="center"/>
      <protection hidden="1"/>
    </xf>
    <xf numFmtId="0" fontId="32" fillId="0" borderId="68" xfId="0" applyFont="1" applyBorder="1" applyAlignment="1" applyProtection="1">
      <alignment horizontal="center" vertical="center"/>
      <protection hidden="1"/>
    </xf>
    <xf numFmtId="0" fontId="32" fillId="0" borderId="69" xfId="0" applyFont="1" applyBorder="1" applyAlignment="1" applyProtection="1">
      <alignment horizontal="center" vertical="center"/>
      <protection hidden="1"/>
    </xf>
    <xf numFmtId="0" fontId="32" fillId="0" borderId="70" xfId="0" applyFont="1" applyBorder="1" applyAlignment="1" applyProtection="1">
      <alignment horizontal="center" vertical="center"/>
      <protection hidden="1"/>
    </xf>
    <xf numFmtId="0" fontId="32" fillId="0" borderId="71" xfId="0" applyFont="1" applyBorder="1" applyAlignment="1" applyProtection="1">
      <alignment horizontal="center" vertical="center"/>
      <protection hidden="1"/>
    </xf>
    <xf numFmtId="0" fontId="32" fillId="0" borderId="72" xfId="0" applyFont="1" applyBorder="1" applyAlignment="1" applyProtection="1">
      <alignment horizontal="center" vertical="center"/>
      <protection hidden="1"/>
    </xf>
    <xf numFmtId="0" fontId="32" fillId="0" borderId="73" xfId="0" applyFont="1" applyBorder="1" applyAlignment="1" applyProtection="1">
      <alignment horizontal="center" vertical="center"/>
      <protection hidden="1"/>
    </xf>
    <xf numFmtId="0" fontId="10" fillId="0" borderId="57" xfId="0" applyFont="1" applyFill="1" applyBorder="1" applyAlignment="1" applyProtection="1">
      <alignment horizontal="center" vertical="center" shrinkToFit="1"/>
      <protection hidden="1"/>
    </xf>
    <xf numFmtId="0" fontId="10" fillId="0" borderId="18" xfId="0" applyFont="1" applyFill="1" applyBorder="1" applyAlignment="1" applyProtection="1">
      <alignment horizontal="center" vertical="center" shrinkToFit="1"/>
      <protection hidden="1"/>
    </xf>
    <xf numFmtId="0" fontId="10" fillId="0" borderId="61" xfId="0" applyFont="1" applyFill="1" applyBorder="1" applyAlignment="1" applyProtection="1">
      <alignment horizontal="center" vertical="center" shrinkToFit="1"/>
      <protection hidden="1"/>
    </xf>
    <xf numFmtId="174" fontId="10" fillId="0" borderId="30" xfId="0" applyNumberFormat="1" applyFont="1" applyFill="1" applyBorder="1" applyAlignment="1" applyProtection="1">
      <alignment horizontal="center" vertical="center" shrinkToFit="1"/>
      <protection hidden="1"/>
    </xf>
    <xf numFmtId="174" fontId="10" fillId="0" borderId="12" xfId="0" applyNumberFormat="1" applyFont="1" applyFill="1" applyBorder="1" applyAlignment="1" applyProtection="1">
      <alignment horizontal="center" vertical="center" shrinkToFit="1"/>
      <protection hidden="1"/>
    </xf>
    <xf numFmtId="174" fontId="10" fillId="0" borderId="65" xfId="0" applyNumberFormat="1" applyFont="1" applyFill="1" applyBorder="1" applyAlignment="1" applyProtection="1">
      <alignment horizontal="center" vertical="center" shrinkToFit="1"/>
      <protection hidden="1"/>
    </xf>
    <xf numFmtId="174" fontId="10" fillId="0" borderId="31" xfId="0" applyNumberFormat="1" applyFont="1" applyFill="1" applyBorder="1" applyAlignment="1" applyProtection="1">
      <alignment horizontal="center" vertical="center" shrinkToFit="1"/>
      <protection hidden="1"/>
    </xf>
    <xf numFmtId="174" fontId="10" fillId="0" borderId="20" xfId="0" applyNumberFormat="1" applyFont="1" applyFill="1" applyBorder="1" applyAlignment="1" applyProtection="1">
      <alignment horizontal="center" vertical="center" shrinkToFit="1"/>
      <protection hidden="1"/>
    </xf>
    <xf numFmtId="174" fontId="10" fillId="0" borderId="74" xfId="0" applyNumberFormat="1" applyFont="1" applyFill="1" applyBorder="1" applyAlignment="1" applyProtection="1">
      <alignment horizontal="center" vertical="center" shrinkToFit="1"/>
      <protection hidden="1"/>
    </xf>
    <xf numFmtId="178" fontId="10" fillId="0" borderId="21" xfId="0" applyNumberFormat="1" applyFont="1" applyBorder="1" applyAlignment="1" applyProtection="1">
      <alignment horizontal="center" vertical="center" shrinkToFit="1"/>
      <protection hidden="1"/>
    </xf>
    <xf numFmtId="178" fontId="10" fillId="0" borderId="13" xfId="0" applyNumberFormat="1" applyFont="1" applyBorder="1" applyAlignment="1" applyProtection="1">
      <alignment horizontal="center" vertical="center" shrinkToFit="1"/>
      <protection hidden="1"/>
    </xf>
    <xf numFmtId="0" fontId="10" fillId="36" borderId="27" xfId="0" applyFont="1" applyFill="1" applyBorder="1" applyAlignment="1" applyProtection="1">
      <alignment horizontal="center" vertical="center" shrinkToFit="1"/>
      <protection hidden="1"/>
    </xf>
    <xf numFmtId="0" fontId="10" fillId="36" borderId="28" xfId="0" applyFont="1" applyFill="1" applyBorder="1" applyAlignment="1" applyProtection="1">
      <alignment horizontal="center" vertical="center" shrinkToFit="1"/>
      <protection hidden="1"/>
    </xf>
    <xf numFmtId="0" fontId="10" fillId="36" borderId="29" xfId="0" applyFont="1" applyFill="1" applyBorder="1" applyAlignment="1" applyProtection="1">
      <alignment horizontal="center" vertical="center" shrinkToFit="1"/>
      <protection hidden="1"/>
    </xf>
    <xf numFmtId="0" fontId="10" fillId="0" borderId="57" xfId="0" applyFont="1" applyBorder="1" applyAlignment="1" applyProtection="1">
      <alignment horizontal="center" vertical="center" shrinkToFit="1"/>
      <protection hidden="1"/>
    </xf>
    <xf numFmtId="0" fontId="10" fillId="34" borderId="15" xfId="0" applyFont="1" applyFill="1" applyBorder="1" applyAlignment="1" applyProtection="1">
      <alignment horizontal="center" vertical="center" shrinkToFit="1"/>
      <protection hidden="1"/>
    </xf>
    <xf numFmtId="0" fontId="10" fillId="0" borderId="24" xfId="0" applyFont="1" applyBorder="1" applyAlignment="1" applyProtection="1">
      <alignment horizontal="center" vertical="center" shrinkToFit="1"/>
      <protection hidden="1"/>
    </xf>
    <xf numFmtId="0" fontId="10" fillId="0" borderId="22" xfId="0" applyFont="1" applyBorder="1" applyAlignment="1" applyProtection="1">
      <alignment horizontal="center" vertical="center" shrinkToFit="1"/>
      <protection hidden="1"/>
    </xf>
    <xf numFmtId="0" fontId="10" fillId="32" borderId="32" xfId="0" applyFont="1" applyFill="1" applyBorder="1" applyAlignment="1" applyProtection="1">
      <alignment horizontal="center" vertical="center"/>
      <protection hidden="1"/>
    </xf>
    <xf numFmtId="0" fontId="10" fillId="36" borderId="32" xfId="0" applyFont="1" applyFill="1" applyBorder="1" applyAlignment="1" applyProtection="1">
      <alignment horizontal="center" vertical="center" shrinkToFit="1"/>
      <protection hidden="1"/>
    </xf>
    <xf numFmtId="0" fontId="10" fillId="36" borderId="77" xfId="0" applyFont="1" applyFill="1" applyBorder="1" applyAlignment="1" applyProtection="1">
      <alignment horizontal="center" vertical="center" shrinkToFit="1"/>
      <protection hidden="1"/>
    </xf>
    <xf numFmtId="1" fontId="10" fillId="0" borderId="15" xfId="0" applyNumberFormat="1" applyFont="1" applyBorder="1" applyAlignment="1" applyProtection="1">
      <alignment horizontal="center" vertical="center" shrinkToFit="1"/>
      <protection hidden="1"/>
    </xf>
    <xf numFmtId="1" fontId="10" fillId="0" borderId="19" xfId="0" applyNumberFormat="1" applyFont="1" applyBorder="1" applyAlignment="1" applyProtection="1">
      <alignment horizontal="center" vertical="center" shrinkToFit="1"/>
      <protection hidden="1"/>
    </xf>
    <xf numFmtId="0" fontId="10" fillId="35" borderId="33" xfId="0" applyFont="1" applyFill="1" applyBorder="1" applyAlignment="1" applyProtection="1">
      <alignment horizontal="center" vertical="center" shrinkToFit="1"/>
      <protection hidden="1"/>
    </xf>
    <xf numFmtId="0" fontId="10" fillId="35" borderId="32" xfId="0" applyFont="1" applyFill="1" applyBorder="1" applyAlignment="1" applyProtection="1">
      <alignment horizontal="center" vertical="center" shrinkToFit="1"/>
      <protection hidden="1"/>
    </xf>
    <xf numFmtId="0" fontId="10" fillId="0" borderId="66" xfId="0" applyFont="1" applyBorder="1" applyAlignment="1" applyProtection="1">
      <alignment horizontal="center" vertical="center" shrinkToFit="1"/>
      <protection hidden="1"/>
    </xf>
    <xf numFmtId="0" fontId="10" fillId="0" borderId="11" xfId="0" applyFont="1" applyBorder="1" applyAlignment="1" applyProtection="1">
      <alignment horizontal="center" vertical="center" shrinkToFit="1"/>
      <protection hidden="1"/>
    </xf>
    <xf numFmtId="1" fontId="10" fillId="0" borderId="58" xfId="0" applyNumberFormat="1" applyFont="1" applyBorder="1" applyAlignment="1" applyProtection="1">
      <alignment horizontal="center" vertical="center" shrinkToFit="1"/>
      <protection hidden="1"/>
    </xf>
    <xf numFmtId="1" fontId="10" fillId="0" borderId="75" xfId="0" applyNumberFormat="1" applyFont="1" applyBorder="1" applyAlignment="1" applyProtection="1">
      <alignment horizontal="center" vertical="center" shrinkToFit="1"/>
      <protection hidden="1"/>
    </xf>
    <xf numFmtId="0" fontId="10" fillId="0" borderId="60" xfId="0" applyFont="1" applyBorder="1" applyAlignment="1" applyProtection="1">
      <alignment horizontal="center" vertical="center" shrinkToFit="1"/>
      <protection hidden="1"/>
    </xf>
    <xf numFmtId="0" fontId="10" fillId="0" borderId="75" xfId="0" applyFont="1" applyBorder="1" applyAlignment="1" applyProtection="1">
      <alignment horizontal="center" vertical="center" shrinkToFit="1"/>
      <protection hidden="1"/>
    </xf>
    <xf numFmtId="0" fontId="10" fillId="0" borderId="34" xfId="0" applyFont="1" applyBorder="1" applyAlignment="1" applyProtection="1">
      <alignment horizontal="center" vertical="center" shrinkToFit="1"/>
      <protection hidden="1"/>
    </xf>
    <xf numFmtId="0" fontId="10" fillId="36" borderId="33" xfId="0" applyFont="1" applyFill="1" applyBorder="1" applyAlignment="1" applyProtection="1">
      <alignment horizontal="center" vertical="center" shrinkToFit="1"/>
      <protection hidden="1"/>
    </xf>
    <xf numFmtId="0" fontId="10" fillId="36" borderId="79" xfId="0" applyFont="1" applyFill="1" applyBorder="1" applyAlignment="1" applyProtection="1">
      <alignment horizontal="center" vertical="center" shrinkToFit="1"/>
      <protection hidden="1"/>
    </xf>
    <xf numFmtId="0" fontId="10" fillId="0" borderId="26" xfId="0" applyFont="1" applyBorder="1" applyAlignment="1" applyProtection="1">
      <alignment horizontal="center" vertical="center" shrinkToFit="1"/>
      <protection hidden="1"/>
    </xf>
    <xf numFmtId="1" fontId="10" fillId="0" borderId="57" xfId="0" applyNumberFormat="1" applyFont="1" applyBorder="1" applyAlignment="1" applyProtection="1">
      <alignment horizontal="center" vertical="center" shrinkToFit="1"/>
      <protection hidden="1"/>
    </xf>
    <xf numFmtId="1" fontId="10" fillId="0" borderId="30" xfId="0" applyNumberFormat="1" applyFont="1" applyBorder="1" applyAlignment="1" applyProtection="1">
      <alignment horizontal="center" vertical="center" shrinkToFit="1"/>
      <protection hidden="1"/>
    </xf>
    <xf numFmtId="0" fontId="10" fillId="0" borderId="30" xfId="0" applyFont="1" applyFill="1" applyBorder="1" applyAlignment="1" applyProtection="1">
      <alignment horizontal="left" vertical="center" shrinkToFit="1"/>
      <protection hidden="1"/>
    </xf>
    <xf numFmtId="0" fontId="10" fillId="0" borderId="12" xfId="0" applyFont="1" applyFill="1" applyBorder="1" applyAlignment="1" applyProtection="1">
      <alignment horizontal="left" vertical="center" shrinkToFit="1"/>
      <protection hidden="1"/>
    </xf>
    <xf numFmtId="0" fontId="10" fillId="0" borderId="12" xfId="0" applyFont="1" applyFill="1" applyBorder="1" applyAlignment="1" applyProtection="1">
      <alignment horizontal="center" vertical="center" shrinkToFit="1"/>
      <protection hidden="1"/>
    </xf>
    <xf numFmtId="0" fontId="10" fillId="0" borderId="24" xfId="0" applyFont="1" applyFill="1" applyBorder="1" applyAlignment="1" applyProtection="1">
      <alignment horizontal="center" vertical="center" shrinkToFit="1"/>
      <protection hidden="1"/>
    </xf>
    <xf numFmtId="0" fontId="10" fillId="0" borderId="20" xfId="0" applyFont="1" applyFill="1" applyBorder="1" applyAlignment="1" applyProtection="1">
      <alignment horizontal="center" vertical="center" shrinkToFit="1"/>
      <protection hidden="1"/>
    </xf>
    <xf numFmtId="0" fontId="10" fillId="0" borderId="80" xfId="0" applyFont="1" applyFill="1" applyBorder="1" applyAlignment="1" applyProtection="1">
      <alignment horizontal="center" vertical="center" shrinkToFit="1"/>
      <protection hidden="1"/>
    </xf>
    <xf numFmtId="179" fontId="10" fillId="0" borderId="31" xfId="0" applyNumberFormat="1" applyFont="1" applyFill="1" applyBorder="1" applyAlignment="1" applyProtection="1">
      <alignment horizontal="right" vertical="center" shrinkToFit="1"/>
      <protection hidden="1"/>
    </xf>
    <xf numFmtId="179" fontId="10" fillId="0" borderId="20" xfId="0" applyNumberFormat="1" applyFont="1" applyFill="1" applyBorder="1" applyAlignment="1" applyProtection="1">
      <alignment horizontal="right" vertical="center" shrinkToFit="1"/>
      <protection hidden="1"/>
    </xf>
    <xf numFmtId="179" fontId="10" fillId="0" borderId="30" xfId="0" applyNumberFormat="1" applyFont="1" applyFill="1" applyBorder="1" applyAlignment="1" applyProtection="1">
      <alignment horizontal="right" vertical="center" shrinkToFit="1"/>
      <protection hidden="1"/>
    </xf>
    <xf numFmtId="179" fontId="10" fillId="0" borderId="12" xfId="0" applyNumberFormat="1" applyFont="1" applyFill="1" applyBorder="1" applyAlignment="1" applyProtection="1">
      <alignment horizontal="right" vertical="center" shrinkToFit="1"/>
      <protection hidden="1"/>
    </xf>
    <xf numFmtId="0" fontId="10" fillId="0" borderId="65" xfId="0" applyFont="1" applyFill="1" applyBorder="1" applyAlignment="1" applyProtection="1">
      <alignment horizontal="left" vertical="center" shrinkToFit="1"/>
      <protection hidden="1"/>
    </xf>
    <xf numFmtId="0" fontId="31" fillId="35" borderId="51" xfId="0" applyFont="1" applyFill="1" applyBorder="1" applyAlignment="1" applyProtection="1">
      <alignment horizontal="center" textRotation="90"/>
      <protection hidden="1"/>
    </xf>
    <xf numFmtId="0" fontId="31" fillId="35" borderId="41" xfId="0" applyFont="1" applyFill="1" applyBorder="1" applyAlignment="1" applyProtection="1">
      <alignment horizontal="center" textRotation="90"/>
      <protection hidden="1"/>
    </xf>
    <xf numFmtId="0" fontId="31" fillId="35" borderId="52" xfId="0" applyFont="1" applyFill="1" applyBorder="1" applyAlignment="1" applyProtection="1">
      <alignment horizontal="center" textRotation="90"/>
      <protection hidden="1"/>
    </xf>
    <xf numFmtId="0" fontId="31" fillId="35" borderId="53" xfId="0" applyFont="1" applyFill="1" applyBorder="1" applyAlignment="1" applyProtection="1">
      <alignment horizontal="center" textRotation="90"/>
      <protection hidden="1"/>
    </xf>
    <xf numFmtId="0" fontId="31" fillId="35" borderId="0" xfId="0" applyFont="1" applyFill="1" applyBorder="1" applyAlignment="1" applyProtection="1">
      <alignment horizontal="center" textRotation="90"/>
      <protection hidden="1"/>
    </xf>
    <xf numFmtId="0" fontId="31" fillId="35" borderId="54" xfId="0" applyFont="1" applyFill="1" applyBorder="1" applyAlignment="1" applyProtection="1">
      <alignment horizontal="center" textRotation="90"/>
      <protection hidden="1"/>
    </xf>
    <xf numFmtId="0" fontId="31" fillId="35" borderId="55" xfId="0" applyFont="1" applyFill="1" applyBorder="1" applyAlignment="1" applyProtection="1">
      <alignment horizontal="center" textRotation="90"/>
      <protection hidden="1"/>
    </xf>
    <xf numFmtId="0" fontId="31" fillId="35" borderId="14" xfId="0" applyFont="1" applyFill="1" applyBorder="1" applyAlignment="1" applyProtection="1">
      <alignment horizontal="center" textRotation="90"/>
      <protection hidden="1"/>
    </xf>
    <xf numFmtId="0" fontId="31" fillId="35" borderId="56" xfId="0" applyFont="1" applyFill="1" applyBorder="1" applyAlignment="1" applyProtection="1">
      <alignment horizontal="center" textRotation="90"/>
      <protection hidden="1"/>
    </xf>
    <xf numFmtId="0" fontId="10" fillId="35" borderId="77" xfId="0" applyFont="1" applyFill="1" applyBorder="1" applyAlignment="1" applyProtection="1">
      <alignment horizontal="center" vertical="center" shrinkToFit="1"/>
      <protection hidden="1"/>
    </xf>
    <xf numFmtId="0" fontId="31" fillId="35" borderId="40" xfId="0" applyFont="1" applyFill="1" applyBorder="1" applyAlignment="1" applyProtection="1">
      <alignment horizontal="center" textRotation="90"/>
      <protection hidden="1"/>
    </xf>
    <xf numFmtId="0" fontId="31" fillId="35" borderId="42" xfId="0" applyFont="1" applyFill="1" applyBorder="1" applyAlignment="1" applyProtection="1">
      <alignment horizontal="center" textRotation="90"/>
      <protection hidden="1"/>
    </xf>
    <xf numFmtId="0" fontId="31" fillId="35" borderId="10" xfId="0" applyFont="1" applyFill="1" applyBorder="1" applyAlignment="1" applyProtection="1">
      <alignment horizontal="center" textRotation="90"/>
      <protection hidden="1"/>
    </xf>
    <xf numFmtId="0" fontId="31" fillId="35" borderId="43" xfId="0" applyFont="1" applyFill="1" applyBorder="1" applyAlignment="1" applyProtection="1">
      <alignment horizontal="center" textRotation="90"/>
      <protection hidden="1"/>
    </xf>
    <xf numFmtId="0" fontId="31" fillId="35" borderId="44" xfId="0" applyFont="1" applyFill="1" applyBorder="1" applyAlignment="1" applyProtection="1">
      <alignment horizontal="center" textRotation="90"/>
      <protection hidden="1"/>
    </xf>
    <xf numFmtId="0" fontId="31" fillId="35" borderId="45" xfId="0" applyFont="1" applyFill="1" applyBorder="1" applyAlignment="1" applyProtection="1">
      <alignment horizontal="center" textRotation="90"/>
      <protection hidden="1"/>
    </xf>
    <xf numFmtId="0" fontId="10" fillId="0" borderId="67" xfId="0" applyFont="1" applyFill="1" applyBorder="1" applyAlignment="1" applyProtection="1">
      <alignment horizontal="center" vertical="center" shrinkToFit="1"/>
      <protection hidden="1"/>
    </xf>
    <xf numFmtId="0" fontId="10" fillId="0" borderId="20" xfId="0" applyFont="1" applyFill="1" applyBorder="1" applyAlignment="1" applyProtection="1">
      <alignment horizontal="left" vertical="center" shrinkToFit="1"/>
      <protection hidden="1"/>
    </xf>
    <xf numFmtId="0" fontId="10" fillId="0" borderId="74" xfId="0" applyFont="1" applyFill="1" applyBorder="1" applyAlignment="1" applyProtection="1">
      <alignment horizontal="left" vertical="center" shrinkToFit="1"/>
      <protection hidden="1"/>
    </xf>
    <xf numFmtId="0" fontId="10" fillId="0" borderId="31" xfId="0" applyFont="1" applyFill="1" applyBorder="1" applyAlignment="1" applyProtection="1">
      <alignment horizontal="left" vertical="center" shrinkToFit="1"/>
      <protection hidden="1"/>
    </xf>
    <xf numFmtId="174" fontId="10" fillId="0" borderId="75" xfId="0" applyNumberFormat="1" applyFont="1" applyFill="1" applyBorder="1" applyAlignment="1" applyProtection="1">
      <alignment horizontal="center" vertical="center" shrinkToFit="1"/>
      <protection hidden="1"/>
    </xf>
    <xf numFmtId="174" fontId="10" fillId="0" borderId="11" xfId="0" applyNumberFormat="1" applyFont="1" applyFill="1" applyBorder="1" applyAlignment="1" applyProtection="1">
      <alignment horizontal="center" vertical="center" shrinkToFit="1"/>
      <protection hidden="1"/>
    </xf>
    <xf numFmtId="174" fontId="10" fillId="0" borderId="66" xfId="0" applyNumberFormat="1" applyFont="1" applyFill="1" applyBorder="1" applyAlignment="1" applyProtection="1">
      <alignment horizontal="center" vertical="center" shrinkToFit="1"/>
      <protection hidden="1"/>
    </xf>
    <xf numFmtId="0" fontId="10" fillId="0" borderId="58" xfId="0" applyFont="1" applyFill="1" applyBorder="1" applyAlignment="1" applyProtection="1">
      <alignment horizontal="center" vertical="center" shrinkToFit="1"/>
      <protection hidden="1"/>
    </xf>
    <xf numFmtId="179" fontId="10" fillId="0" borderId="75" xfId="0" applyNumberFormat="1" applyFont="1" applyFill="1" applyBorder="1" applyAlignment="1" applyProtection="1">
      <alignment horizontal="right" vertical="center" shrinkToFit="1"/>
      <protection hidden="1"/>
    </xf>
    <xf numFmtId="179" fontId="10" fillId="0" borderId="11" xfId="0" applyNumberFormat="1" applyFont="1" applyFill="1" applyBorder="1" applyAlignment="1" applyProtection="1">
      <alignment horizontal="right" vertical="center" shrinkToFit="1"/>
      <protection hidden="1"/>
    </xf>
    <xf numFmtId="0" fontId="31" fillId="0" borderId="0" xfId="0" applyFont="1" applyFill="1" applyBorder="1" applyAlignment="1" applyProtection="1">
      <alignment horizontal="right" vertical="center"/>
      <protection hidden="1"/>
    </xf>
    <xf numFmtId="178" fontId="10" fillId="0" borderId="23" xfId="0" applyNumberFormat="1" applyFont="1" applyBorder="1" applyAlignment="1" applyProtection="1">
      <alignment horizontal="center" vertical="center" shrinkToFit="1"/>
      <protection hidden="1"/>
    </xf>
    <xf numFmtId="178" fontId="10" fillId="0" borderId="12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20" fontId="10" fillId="0" borderId="0" xfId="0" applyNumberFormat="1" applyFont="1" applyBorder="1" applyAlignment="1" applyProtection="1">
      <alignment horizontal="center" vertical="center"/>
      <protection hidden="1"/>
    </xf>
    <xf numFmtId="0" fontId="10" fillId="36" borderId="27" xfId="0" applyFont="1" applyFill="1" applyBorder="1" applyAlignment="1" applyProtection="1">
      <alignment horizontal="center" vertical="center"/>
      <protection hidden="1"/>
    </xf>
    <xf numFmtId="0" fontId="10" fillId="36" borderId="28" xfId="0" applyFont="1" applyFill="1" applyBorder="1" applyAlignment="1" applyProtection="1">
      <alignment horizontal="center" vertical="center"/>
      <protection hidden="1"/>
    </xf>
    <xf numFmtId="0" fontId="10" fillId="36" borderId="29" xfId="0" applyFont="1" applyFill="1" applyBorder="1" applyAlignment="1" applyProtection="1">
      <alignment horizontal="center" vertical="center"/>
      <protection hidden="1"/>
    </xf>
    <xf numFmtId="0" fontId="10" fillId="35" borderId="27" xfId="0" applyFont="1" applyFill="1" applyBorder="1" applyAlignment="1" applyProtection="1">
      <alignment horizontal="center" vertical="center"/>
      <protection hidden="1"/>
    </xf>
    <xf numFmtId="0" fontId="10" fillId="35" borderId="28" xfId="0" applyFont="1" applyFill="1" applyBorder="1" applyAlignment="1" applyProtection="1">
      <alignment horizontal="center" vertical="center"/>
      <protection hidden="1"/>
    </xf>
    <xf numFmtId="0" fontId="10" fillId="35" borderId="29" xfId="0" applyFont="1" applyFill="1" applyBorder="1" applyAlignment="1" applyProtection="1">
      <alignment horizontal="center" vertical="center"/>
      <protection hidden="1"/>
    </xf>
    <xf numFmtId="0" fontId="10" fillId="38" borderId="76" xfId="0" applyFont="1" applyFill="1" applyBorder="1" applyAlignment="1" applyProtection="1">
      <alignment horizontal="center" vertical="center"/>
      <protection hidden="1"/>
    </xf>
    <xf numFmtId="0" fontId="10" fillId="32" borderId="76" xfId="0" applyFont="1" applyFill="1" applyBorder="1" applyAlignment="1" applyProtection="1">
      <alignment horizontal="center" vertical="center"/>
      <protection hidden="1"/>
    </xf>
    <xf numFmtId="181" fontId="10" fillId="0" borderId="0" xfId="0" applyNumberFormat="1" applyFont="1" applyBorder="1" applyAlignment="1" applyProtection="1">
      <alignment horizontal="center" vertical="center"/>
      <protection hidden="1"/>
    </xf>
    <xf numFmtId="181" fontId="10" fillId="0" borderId="0" xfId="0" applyNumberFormat="1" applyFont="1" applyBorder="1" applyAlignment="1" applyProtection="1">
      <alignment horizontal="left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0" fillId="0" borderId="23" xfId="0" applyFont="1" applyBorder="1" applyAlignment="1" applyProtection="1">
      <alignment horizontal="left" vertical="center" shrinkToFit="1"/>
      <protection hidden="1"/>
    </xf>
    <xf numFmtId="0" fontId="10" fillId="0" borderId="21" xfId="0" applyFont="1" applyBorder="1" applyAlignment="1" applyProtection="1">
      <alignment horizontal="left" vertical="center" shrinkToFit="1"/>
      <protection hidden="1"/>
    </xf>
    <xf numFmtId="184" fontId="14" fillId="0" borderId="0" xfId="0" applyNumberFormat="1" applyFont="1" applyAlignment="1" applyProtection="1">
      <alignment horizontal="center" vertical="center"/>
      <protection hidden="1"/>
    </xf>
    <xf numFmtId="0" fontId="10" fillId="34" borderId="76" xfId="0" applyFont="1" applyFill="1" applyBorder="1" applyAlignment="1" applyProtection="1">
      <alignment horizontal="center" vertical="center"/>
      <protection hidden="1"/>
    </xf>
    <xf numFmtId="0" fontId="10" fillId="34" borderId="32" xfId="0" applyFont="1" applyFill="1" applyBorder="1" applyAlignment="1" applyProtection="1">
      <alignment horizontal="center" vertical="center"/>
      <protection hidden="1"/>
    </xf>
    <xf numFmtId="0" fontId="10" fillId="0" borderId="60" xfId="0" applyFont="1" applyFill="1" applyBorder="1" applyAlignment="1" applyProtection="1">
      <alignment horizontal="center" vertical="center" shrinkToFit="1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0" fillId="0" borderId="25" xfId="0" applyFont="1" applyBorder="1" applyAlignment="1" applyProtection="1">
      <alignment horizontal="left" vertical="center" shrinkToFit="1"/>
      <protection hidden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84"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ill>
        <patternFill>
          <bgColor indexed="42"/>
        </patternFill>
      </fill>
    </dxf>
    <dxf>
      <font>
        <b/>
        <i val="0"/>
        <color indexed="20"/>
      </font>
    </dxf>
    <dxf>
      <font>
        <b/>
        <i val="0"/>
        <color indexed="2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51</xdr:col>
      <xdr:colOff>0</xdr:colOff>
      <xdr:row>2</xdr:row>
      <xdr:rowOff>0</xdr:rowOff>
    </xdr:from>
    <xdr:to>
      <xdr:col>61</xdr:col>
      <xdr:colOff>57150</xdr:colOff>
      <xdr:row>9</xdr:row>
      <xdr:rowOff>152400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514350"/>
          <a:ext cx="14859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Z397"/>
  <sheetViews>
    <sheetView showGridLines="0" showRowColHeaders="0" tabSelected="1" zoomScalePageLayoutView="0" workbookViewId="0" topLeftCell="A1">
      <selection activeCell="D22" sqref="D22:X22"/>
    </sheetView>
  </sheetViews>
  <sheetFormatPr defaultColWidth="0" defaultRowHeight="12.75" zeroHeight="1"/>
  <cols>
    <col min="1" max="66" width="2.140625" style="1" customWidth="1"/>
    <col min="67" max="69" width="2.140625" style="2" customWidth="1"/>
    <col min="70" max="71" width="2.140625" style="2" hidden="1" customWidth="1"/>
    <col min="72" max="72" width="2.140625" style="3" hidden="1" customWidth="1"/>
    <col min="73" max="75" width="2.140625" style="4" hidden="1" customWidth="1"/>
    <col min="76" max="76" width="2.140625" style="3" hidden="1" customWidth="1"/>
    <col min="77" max="81" width="2.140625" style="4" hidden="1" customWidth="1"/>
    <col min="82" max="86" width="2.140625" style="2" hidden="1" customWidth="1"/>
    <col min="87" max="90" width="2.140625" style="5" hidden="1" customWidth="1"/>
    <col min="91" max="16384" width="2.140625" style="1" hidden="1" customWidth="1"/>
  </cols>
  <sheetData>
    <row r="1" ht="7.5" customHeight="1"/>
    <row r="2" spans="3:60" ht="33">
      <c r="C2" s="281" t="s">
        <v>78</v>
      </c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  <c r="AC2" s="281"/>
      <c r="AD2" s="281"/>
      <c r="AE2" s="281"/>
      <c r="AF2" s="281"/>
      <c r="AG2" s="281"/>
      <c r="AH2" s="281"/>
      <c r="AI2" s="281"/>
      <c r="AJ2" s="281"/>
      <c r="AK2" s="281"/>
      <c r="AL2" s="281"/>
      <c r="AM2" s="281"/>
      <c r="AN2" s="281"/>
      <c r="AO2" s="281"/>
      <c r="AP2" s="281"/>
      <c r="AQ2" s="281"/>
      <c r="AR2" s="281"/>
      <c r="AS2" s="281"/>
      <c r="AT2" s="281"/>
      <c r="AU2" s="281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</row>
    <row r="3" spans="3:86" s="7" customFormat="1" ht="27">
      <c r="C3" s="280" t="s">
        <v>86</v>
      </c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280"/>
      <c r="AN3" s="280"/>
      <c r="AO3" s="280"/>
      <c r="AP3" s="280"/>
      <c r="AQ3" s="280"/>
      <c r="AR3" s="280"/>
      <c r="AS3" s="280"/>
      <c r="AT3" s="280"/>
      <c r="AU3" s="280"/>
      <c r="AZ3" s="210" t="s">
        <v>61</v>
      </c>
      <c r="BA3" s="210"/>
      <c r="BB3" s="210"/>
      <c r="BC3" s="210"/>
      <c r="BD3" s="210"/>
      <c r="BE3" s="210"/>
      <c r="BF3" s="210"/>
      <c r="BG3" s="210"/>
      <c r="BO3" s="8"/>
      <c r="BP3" s="8"/>
      <c r="BQ3" s="8"/>
      <c r="BR3" s="8"/>
      <c r="BS3" s="8"/>
      <c r="BT3" s="9"/>
      <c r="BU3" s="10"/>
      <c r="BV3" s="10"/>
      <c r="BW3" s="10"/>
      <c r="BX3" s="9"/>
      <c r="BY3" s="10"/>
      <c r="BZ3" s="10"/>
      <c r="CA3" s="10"/>
      <c r="CB3" s="10"/>
      <c r="CC3" s="10"/>
      <c r="CD3" s="8"/>
      <c r="CE3" s="8"/>
      <c r="CF3" s="8"/>
      <c r="CG3" s="8"/>
      <c r="CH3" s="8"/>
    </row>
    <row r="4" spans="3:86" s="11" customFormat="1" ht="15">
      <c r="C4" s="279" t="s">
        <v>80</v>
      </c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279"/>
      <c r="AE4" s="279"/>
      <c r="AF4" s="279"/>
      <c r="AG4" s="279"/>
      <c r="AH4" s="279"/>
      <c r="AI4" s="279"/>
      <c r="AJ4" s="279"/>
      <c r="AK4" s="279"/>
      <c r="AL4" s="279"/>
      <c r="AM4" s="279"/>
      <c r="AN4" s="279"/>
      <c r="AO4" s="279"/>
      <c r="AP4" s="279"/>
      <c r="AQ4" s="279"/>
      <c r="AR4" s="279"/>
      <c r="AS4" s="279"/>
      <c r="AT4" s="279"/>
      <c r="AU4" s="279"/>
      <c r="BO4" s="12"/>
      <c r="BP4" s="12"/>
      <c r="BQ4" s="12"/>
      <c r="BR4" s="12"/>
      <c r="BS4" s="12"/>
      <c r="BT4" s="13"/>
      <c r="BU4" s="14"/>
      <c r="BV4" s="14"/>
      <c r="BW4" s="14"/>
      <c r="BX4" s="13"/>
      <c r="BY4" s="14"/>
      <c r="BZ4" s="14"/>
      <c r="CA4" s="14"/>
      <c r="CB4" s="14"/>
      <c r="CC4" s="14"/>
      <c r="CD4" s="12"/>
      <c r="CE4" s="12"/>
      <c r="CF4" s="12"/>
      <c r="CG4" s="12"/>
      <c r="CH4" s="12"/>
    </row>
    <row r="5" spans="44:86" s="11" customFormat="1" ht="6" customHeight="1"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O5" s="12"/>
      <c r="BP5" s="12"/>
      <c r="BQ5" s="12"/>
      <c r="BR5" s="12"/>
      <c r="BS5" s="12"/>
      <c r="BT5" s="13"/>
      <c r="BU5" s="14"/>
      <c r="BV5" s="14"/>
      <c r="BW5" s="14"/>
      <c r="BX5" s="13"/>
      <c r="BY5" s="14"/>
      <c r="BZ5" s="14"/>
      <c r="CA5" s="14"/>
      <c r="CB5" s="14"/>
      <c r="CC5" s="14"/>
      <c r="CD5" s="12"/>
      <c r="CE5" s="12"/>
      <c r="CF5" s="12"/>
      <c r="CG5" s="12"/>
      <c r="CH5" s="12"/>
    </row>
    <row r="6" spans="3:86" s="17" customFormat="1" ht="15">
      <c r="C6" s="282">
        <v>43828</v>
      </c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  <c r="AH6" s="282"/>
      <c r="AI6" s="282"/>
      <c r="AJ6" s="282"/>
      <c r="AK6" s="282"/>
      <c r="AL6" s="282"/>
      <c r="AM6" s="282"/>
      <c r="AN6" s="282"/>
      <c r="AO6" s="282"/>
      <c r="AP6" s="282"/>
      <c r="AQ6" s="282"/>
      <c r="AR6" s="282"/>
      <c r="AS6" s="282"/>
      <c r="AT6" s="282"/>
      <c r="AU6" s="282"/>
      <c r="AV6" s="16"/>
      <c r="AW6" s="16"/>
      <c r="AX6" s="16"/>
      <c r="AY6" s="16"/>
      <c r="AZ6" s="16"/>
      <c r="BA6" s="16"/>
      <c r="BB6" s="16"/>
      <c r="BO6" s="18"/>
      <c r="BP6" s="18"/>
      <c r="BQ6" s="18"/>
      <c r="BR6" s="18"/>
      <c r="BS6" s="18"/>
      <c r="BT6" s="19"/>
      <c r="BU6" s="20"/>
      <c r="BV6" s="20"/>
      <c r="BW6" s="20"/>
      <c r="BX6" s="19"/>
      <c r="BY6" s="20"/>
      <c r="BZ6" s="20"/>
      <c r="CA6" s="20"/>
      <c r="CB6" s="20"/>
      <c r="CC6" s="20"/>
      <c r="CD6" s="18"/>
      <c r="CE6" s="18"/>
      <c r="CF6" s="18"/>
      <c r="CG6" s="18"/>
      <c r="CH6" s="18"/>
    </row>
    <row r="7" spans="44:86" s="11" customFormat="1" ht="6" customHeight="1"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O7" s="12"/>
      <c r="BP7" s="12"/>
      <c r="BQ7" s="12"/>
      <c r="BR7" s="12"/>
      <c r="BS7" s="12"/>
      <c r="BT7" s="13"/>
      <c r="BU7" s="14"/>
      <c r="BV7" s="14"/>
      <c r="BW7" s="14"/>
      <c r="BX7" s="13"/>
      <c r="BY7" s="14"/>
      <c r="BZ7" s="14"/>
      <c r="CA7" s="14"/>
      <c r="CB7" s="14"/>
      <c r="CC7" s="14"/>
      <c r="CD7" s="12"/>
      <c r="CE7" s="12"/>
      <c r="CF7" s="12"/>
      <c r="CG7" s="12"/>
      <c r="CH7" s="12"/>
    </row>
    <row r="8" spans="3:86" s="22" customFormat="1" ht="15">
      <c r="C8" s="278" t="s">
        <v>79</v>
      </c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278"/>
      <c r="U8" s="278"/>
      <c r="V8" s="278"/>
      <c r="W8" s="278"/>
      <c r="X8" s="278"/>
      <c r="Y8" s="278"/>
      <c r="Z8" s="278"/>
      <c r="AA8" s="278"/>
      <c r="AB8" s="278"/>
      <c r="AC8" s="278"/>
      <c r="AD8" s="278"/>
      <c r="AE8" s="278"/>
      <c r="AF8" s="278"/>
      <c r="AG8" s="278"/>
      <c r="AH8" s="278"/>
      <c r="AI8" s="278"/>
      <c r="AJ8" s="278"/>
      <c r="AK8" s="278"/>
      <c r="AL8" s="278"/>
      <c r="AM8" s="278"/>
      <c r="AN8" s="278"/>
      <c r="AO8" s="278"/>
      <c r="AP8" s="278"/>
      <c r="AQ8" s="278"/>
      <c r="AR8" s="278"/>
      <c r="AS8" s="278"/>
      <c r="AT8" s="278"/>
      <c r="AU8" s="278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O8" s="23"/>
      <c r="BP8" s="23"/>
      <c r="BQ8" s="23"/>
      <c r="BR8" s="23"/>
      <c r="BS8" s="23"/>
      <c r="BT8" s="24"/>
      <c r="BU8" s="25"/>
      <c r="BV8" s="25"/>
      <c r="BW8" s="25"/>
      <c r="BX8" s="24"/>
      <c r="BY8" s="25"/>
      <c r="BZ8" s="25"/>
      <c r="CA8" s="25"/>
      <c r="CB8" s="25"/>
      <c r="CC8" s="25"/>
      <c r="CD8" s="23"/>
      <c r="CE8" s="23"/>
      <c r="CF8" s="23"/>
      <c r="CG8" s="23"/>
      <c r="CH8" s="23"/>
    </row>
    <row r="9" spans="67:86" s="11" customFormat="1" ht="6" customHeight="1">
      <c r="BO9" s="12"/>
      <c r="BP9" s="12"/>
      <c r="BQ9" s="12"/>
      <c r="BR9" s="12"/>
      <c r="BS9" s="12"/>
      <c r="BT9" s="13"/>
      <c r="BU9" s="14"/>
      <c r="BV9" s="14"/>
      <c r="BW9" s="14"/>
      <c r="BX9" s="13"/>
      <c r="BY9" s="14"/>
      <c r="BZ9" s="14"/>
      <c r="CA9" s="14"/>
      <c r="CB9" s="14"/>
      <c r="CC9" s="14"/>
      <c r="CD9" s="12"/>
      <c r="CE9" s="12"/>
      <c r="CF9" s="12"/>
      <c r="CG9" s="12"/>
      <c r="CH9" s="12"/>
    </row>
    <row r="10" spans="2:86" s="11" customFormat="1" ht="18" customHeight="1">
      <c r="B10" s="157" t="s">
        <v>64</v>
      </c>
      <c r="BO10" s="12"/>
      <c r="BP10" s="12"/>
      <c r="BQ10" s="12"/>
      <c r="BR10" s="12"/>
      <c r="BS10" s="12"/>
      <c r="BT10" s="13"/>
      <c r="BU10" s="14"/>
      <c r="BV10" s="14"/>
      <c r="BW10" s="14"/>
      <c r="BX10" s="13"/>
      <c r="BY10" s="14"/>
      <c r="BZ10" s="14"/>
      <c r="CA10" s="14"/>
      <c r="CB10" s="14"/>
      <c r="CC10" s="14"/>
      <c r="CD10" s="12"/>
      <c r="CE10" s="12"/>
      <c r="CF10" s="12"/>
      <c r="CG10" s="12"/>
      <c r="CH10" s="12"/>
    </row>
    <row r="11" spans="2:115" s="17" customFormat="1" ht="18" customHeight="1">
      <c r="B11" s="205" t="s">
        <v>62</v>
      </c>
      <c r="C11" s="205"/>
      <c r="D11" s="205"/>
      <c r="E11" s="205"/>
      <c r="F11" s="205"/>
      <c r="G11" s="205"/>
      <c r="H11" s="208">
        <v>0.6041666666666666</v>
      </c>
      <c r="I11" s="208"/>
      <c r="J11" s="208"/>
      <c r="K11" s="208"/>
      <c r="L11" s="17" t="s">
        <v>0</v>
      </c>
      <c r="T11" s="45" t="s">
        <v>1</v>
      </c>
      <c r="U11" s="209">
        <v>1</v>
      </c>
      <c r="V11" s="209"/>
      <c r="W11" s="46" t="s">
        <v>2</v>
      </c>
      <c r="X11" s="204">
        <v>12</v>
      </c>
      <c r="Y11" s="204"/>
      <c r="Z11" s="204"/>
      <c r="AA11" s="204"/>
      <c r="AB11" s="204"/>
      <c r="AC11" s="203">
        <f>IF(U11=2,"Halbzeit:","")</f>
      </c>
      <c r="AD11" s="203"/>
      <c r="AE11" s="203"/>
      <c r="AF11" s="203"/>
      <c r="AG11" s="203"/>
      <c r="AH11" s="203"/>
      <c r="AI11" s="204"/>
      <c r="AJ11" s="204"/>
      <c r="AK11" s="204"/>
      <c r="AL11" s="204"/>
      <c r="AM11" s="204"/>
      <c r="AN11" s="205" t="s">
        <v>3</v>
      </c>
      <c r="AO11" s="205"/>
      <c r="AP11" s="205"/>
      <c r="AQ11" s="205"/>
      <c r="AR11" s="205"/>
      <c r="AS11" s="205"/>
      <c r="AT11" s="205"/>
      <c r="AU11" s="205"/>
      <c r="AV11" s="205"/>
      <c r="AW11" s="206">
        <v>2</v>
      </c>
      <c r="AX11" s="206"/>
      <c r="AY11" s="206"/>
      <c r="AZ11" s="206"/>
      <c r="BA11" s="206"/>
      <c r="BB11" s="48"/>
      <c r="BC11" s="48"/>
      <c r="BD11" s="48"/>
      <c r="BE11" s="49"/>
      <c r="BF11" s="49"/>
      <c r="BG11" s="49"/>
      <c r="BH11" s="50"/>
      <c r="BI11" s="50"/>
      <c r="BJ11" s="51"/>
      <c r="BK11" s="51"/>
      <c r="BL11" s="52"/>
      <c r="BM11" s="52"/>
      <c r="BN11" s="52"/>
      <c r="BO11" s="53"/>
      <c r="BP11" s="53"/>
      <c r="BQ11" s="53"/>
      <c r="BR11" s="50"/>
      <c r="BS11" s="50"/>
      <c r="BT11" s="50"/>
      <c r="BU11" s="50"/>
      <c r="BV11" s="50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</row>
    <row r="12" spans="2:115" s="17" customFormat="1" ht="18" customHeight="1">
      <c r="B12" s="45"/>
      <c r="C12" s="45"/>
      <c r="D12" s="45"/>
      <c r="E12" s="45"/>
      <c r="F12" s="45"/>
      <c r="G12" s="45"/>
      <c r="H12" s="55"/>
      <c r="I12" s="55"/>
      <c r="J12" s="55"/>
      <c r="K12" s="55"/>
      <c r="T12" s="45"/>
      <c r="U12" s="46"/>
      <c r="V12" s="46"/>
      <c r="W12" s="46"/>
      <c r="X12" s="56"/>
      <c r="Y12" s="56"/>
      <c r="Z12" s="56"/>
      <c r="AA12" s="56"/>
      <c r="AB12" s="56"/>
      <c r="AC12" s="47"/>
      <c r="AD12" s="47"/>
      <c r="AE12" s="47"/>
      <c r="AF12" s="47"/>
      <c r="AG12" s="47"/>
      <c r="AH12" s="47"/>
      <c r="AI12" s="56"/>
      <c r="AJ12" s="56"/>
      <c r="AK12" s="56"/>
      <c r="AL12" s="56"/>
      <c r="AM12" s="56"/>
      <c r="AN12" s="45"/>
      <c r="AO12" s="45"/>
      <c r="AP12" s="45"/>
      <c r="AQ12" s="45"/>
      <c r="AR12" s="45"/>
      <c r="AS12" s="45"/>
      <c r="AT12" s="45"/>
      <c r="AU12" s="45"/>
      <c r="AV12" s="45"/>
      <c r="AW12" s="57"/>
      <c r="AX12" s="57"/>
      <c r="AY12" s="57"/>
      <c r="AZ12" s="57"/>
      <c r="BA12" s="57"/>
      <c r="BB12" s="48"/>
      <c r="BC12" s="48"/>
      <c r="BD12" s="48"/>
      <c r="BE12" s="49"/>
      <c r="BF12" s="49"/>
      <c r="BG12" s="49"/>
      <c r="BH12" s="50"/>
      <c r="BI12" s="50"/>
      <c r="BJ12" s="51"/>
      <c r="BK12" s="51"/>
      <c r="BL12" s="52"/>
      <c r="BM12" s="52"/>
      <c r="BN12" s="52"/>
      <c r="BO12" s="53"/>
      <c r="BP12" s="53"/>
      <c r="BQ12" s="53"/>
      <c r="BR12" s="50"/>
      <c r="BS12" s="50"/>
      <c r="BT12" s="50"/>
      <c r="BU12" s="50"/>
      <c r="BV12" s="50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</row>
    <row r="13" spans="2:115" s="17" customFormat="1" ht="18" customHeight="1">
      <c r="B13" s="157" t="s">
        <v>26</v>
      </c>
      <c r="C13" s="45"/>
      <c r="D13" s="45"/>
      <c r="E13" s="45"/>
      <c r="F13" s="45"/>
      <c r="G13" s="45"/>
      <c r="H13" s="55"/>
      <c r="I13" s="55"/>
      <c r="J13" s="55"/>
      <c r="K13" s="55"/>
      <c r="T13" s="45"/>
      <c r="U13" s="46"/>
      <c r="V13" s="46"/>
      <c r="W13" s="46"/>
      <c r="X13" s="56"/>
      <c r="Y13" s="56"/>
      <c r="Z13" s="56"/>
      <c r="AA13" s="56"/>
      <c r="AB13" s="56"/>
      <c r="AC13" s="47"/>
      <c r="AD13" s="47"/>
      <c r="AE13" s="47"/>
      <c r="AF13" s="47"/>
      <c r="AG13" s="47"/>
      <c r="AH13" s="47"/>
      <c r="AI13" s="56"/>
      <c r="AJ13" s="56"/>
      <c r="AK13" s="56"/>
      <c r="AL13" s="56"/>
      <c r="AM13" s="56"/>
      <c r="AN13" s="45"/>
      <c r="AO13" s="45"/>
      <c r="AP13" s="45"/>
      <c r="AQ13" s="45"/>
      <c r="AR13" s="45"/>
      <c r="AS13" s="45"/>
      <c r="AT13" s="45"/>
      <c r="AU13" s="45"/>
      <c r="AV13" s="45"/>
      <c r="AW13" s="57"/>
      <c r="AX13" s="57"/>
      <c r="AY13" s="57"/>
      <c r="AZ13" s="57"/>
      <c r="BA13" s="57"/>
      <c r="BB13" s="48"/>
      <c r="BC13" s="48"/>
      <c r="BD13" s="48"/>
      <c r="BE13" s="49"/>
      <c r="BF13" s="49"/>
      <c r="BG13" s="49"/>
      <c r="BH13" s="50"/>
      <c r="BI13" s="50"/>
      <c r="BJ13" s="51"/>
      <c r="BK13" s="51"/>
      <c r="BL13" s="52"/>
      <c r="BM13" s="52"/>
      <c r="BN13" s="52"/>
      <c r="BO13" s="53"/>
      <c r="BP13" s="53"/>
      <c r="BQ13" s="53"/>
      <c r="BR13" s="50"/>
      <c r="BS13" s="50"/>
      <c r="BT13" s="50"/>
      <c r="BU13" s="50"/>
      <c r="BV13" s="50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</row>
    <row r="14" spans="2:115" s="17" customFormat="1" ht="18" customHeight="1">
      <c r="B14" s="205" t="s">
        <v>62</v>
      </c>
      <c r="C14" s="205"/>
      <c r="D14" s="205"/>
      <c r="E14" s="205"/>
      <c r="F14" s="205"/>
      <c r="G14" s="205"/>
      <c r="H14" s="208">
        <f>H38+TEXT(2*$U$11*($X$11/1440)+($AI$11/1440)+($AW$11/1440),"hh:mm")</f>
        <v>0.7291666666666663</v>
      </c>
      <c r="I14" s="208"/>
      <c r="J14" s="208"/>
      <c r="K14" s="208"/>
      <c r="L14" s="17" t="s">
        <v>0</v>
      </c>
      <c r="T14" s="45" t="s">
        <v>1</v>
      </c>
      <c r="U14" s="209">
        <f>U11</f>
        <v>1</v>
      </c>
      <c r="V14" s="209"/>
      <c r="W14" s="46" t="s">
        <v>2</v>
      </c>
      <c r="X14" s="204">
        <f>X11</f>
        <v>12</v>
      </c>
      <c r="Y14" s="204"/>
      <c r="Z14" s="204"/>
      <c r="AA14" s="204"/>
      <c r="AB14" s="204"/>
      <c r="AC14" s="203">
        <f>IF(U14=2,"Halbzeit:","")</f>
      </c>
      <c r="AD14" s="203"/>
      <c r="AE14" s="203"/>
      <c r="AF14" s="203"/>
      <c r="AG14" s="203"/>
      <c r="AH14" s="203"/>
      <c r="AI14" s="207">
        <f>AI11</f>
        <v>0</v>
      </c>
      <c r="AJ14" s="207"/>
      <c r="AK14" s="207"/>
      <c r="AL14" s="207"/>
      <c r="AM14" s="207"/>
      <c r="AN14" s="205" t="s">
        <v>3</v>
      </c>
      <c r="AO14" s="205"/>
      <c r="AP14" s="205"/>
      <c r="AQ14" s="205"/>
      <c r="AR14" s="205"/>
      <c r="AS14" s="205"/>
      <c r="AT14" s="205"/>
      <c r="AU14" s="205"/>
      <c r="AV14" s="205"/>
      <c r="AW14" s="206">
        <f>AW11</f>
        <v>2</v>
      </c>
      <c r="AX14" s="206"/>
      <c r="AY14" s="206"/>
      <c r="AZ14" s="206"/>
      <c r="BA14" s="206"/>
      <c r="BB14" s="48"/>
      <c r="BC14" s="48"/>
      <c r="BD14" s="48"/>
      <c r="BE14" s="49"/>
      <c r="BF14" s="49"/>
      <c r="BG14" s="49"/>
      <c r="BH14" s="50"/>
      <c r="BI14" s="50"/>
      <c r="BJ14" s="51"/>
      <c r="BK14" s="51"/>
      <c r="BL14" s="52"/>
      <c r="BM14" s="52"/>
      <c r="BN14" s="52"/>
      <c r="BO14" s="53"/>
      <c r="BP14" s="53"/>
      <c r="BQ14" s="53"/>
      <c r="BR14" s="50"/>
      <c r="BS14" s="50"/>
      <c r="BT14" s="50"/>
      <c r="BU14" s="50"/>
      <c r="BV14" s="50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</row>
    <row r="15" spans="2:115" s="17" customFormat="1" ht="18" customHeight="1">
      <c r="B15" s="45"/>
      <c r="C15" s="45"/>
      <c r="D15" s="45"/>
      <c r="E15" s="45"/>
      <c r="F15" s="45"/>
      <c r="G15" s="45"/>
      <c r="H15" s="55"/>
      <c r="I15" s="55"/>
      <c r="J15" s="55"/>
      <c r="K15" s="55"/>
      <c r="T15" s="45"/>
      <c r="U15" s="46"/>
      <c r="V15" s="46"/>
      <c r="W15" s="46"/>
      <c r="X15" s="56"/>
      <c r="Y15" s="56"/>
      <c r="Z15" s="56"/>
      <c r="AA15" s="56"/>
      <c r="AB15" s="56"/>
      <c r="AC15" s="47"/>
      <c r="AD15" s="47"/>
      <c r="AE15" s="47"/>
      <c r="AF15" s="47"/>
      <c r="AG15" s="47"/>
      <c r="AH15" s="47"/>
      <c r="AI15" s="56"/>
      <c r="AJ15" s="56"/>
      <c r="AK15" s="56"/>
      <c r="AL15" s="56"/>
      <c r="AM15" s="56"/>
      <c r="AN15" s="45"/>
      <c r="AO15" s="45"/>
      <c r="AP15" s="45"/>
      <c r="AQ15" s="45"/>
      <c r="AR15" s="45"/>
      <c r="AS15" s="45"/>
      <c r="AT15" s="45"/>
      <c r="AU15" s="45"/>
      <c r="AV15" s="45"/>
      <c r="AW15" s="57"/>
      <c r="AX15" s="57"/>
      <c r="AY15" s="57"/>
      <c r="AZ15" s="57"/>
      <c r="BA15" s="57"/>
      <c r="BB15" s="48"/>
      <c r="BC15" s="48"/>
      <c r="BD15" s="48"/>
      <c r="BE15" s="49"/>
      <c r="BF15" s="49"/>
      <c r="BG15" s="49"/>
      <c r="BH15" s="50"/>
      <c r="BI15" s="50"/>
      <c r="BJ15" s="51"/>
      <c r="BK15" s="51"/>
      <c r="BL15" s="52"/>
      <c r="BM15" s="52"/>
      <c r="BN15" s="52"/>
      <c r="BO15" s="53"/>
      <c r="BP15" s="53"/>
      <c r="BQ15" s="53"/>
      <c r="BR15" s="50"/>
      <c r="BS15" s="50"/>
      <c r="BT15" s="50"/>
      <c r="BU15" s="50"/>
      <c r="BV15" s="50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</row>
    <row r="16" spans="3:86" s="22" customFormat="1" ht="15">
      <c r="C16" s="31" t="s">
        <v>4</v>
      </c>
      <c r="BO16" s="23"/>
      <c r="BP16" s="23"/>
      <c r="BQ16" s="23"/>
      <c r="BR16" s="23"/>
      <c r="BS16" s="23"/>
      <c r="BT16" s="24"/>
      <c r="BU16" s="25"/>
      <c r="BV16" s="25"/>
      <c r="BW16" s="25"/>
      <c r="BX16" s="24"/>
      <c r="BY16" s="25"/>
      <c r="BZ16" s="25"/>
      <c r="CA16" s="25"/>
      <c r="CB16" s="25"/>
      <c r="CC16" s="25"/>
      <c r="CD16" s="23"/>
      <c r="CE16" s="23"/>
      <c r="CF16" s="23"/>
      <c r="CG16" s="23"/>
      <c r="CH16" s="23"/>
    </row>
    <row r="17" ht="9.75" customHeight="1" thickBot="1"/>
    <row r="18" spans="4:80" s="22" customFormat="1" ht="15.75" thickBot="1">
      <c r="D18" s="338" t="s">
        <v>5</v>
      </c>
      <c r="E18" s="339"/>
      <c r="F18" s="339"/>
      <c r="G18" s="339"/>
      <c r="H18" s="339"/>
      <c r="I18" s="339"/>
      <c r="J18" s="339"/>
      <c r="K18" s="339"/>
      <c r="L18" s="339"/>
      <c r="M18" s="339"/>
      <c r="N18" s="339"/>
      <c r="O18" s="339"/>
      <c r="P18" s="339"/>
      <c r="Q18" s="339"/>
      <c r="R18" s="339"/>
      <c r="S18" s="339"/>
      <c r="T18" s="339"/>
      <c r="U18" s="339"/>
      <c r="V18" s="339"/>
      <c r="W18" s="339"/>
      <c r="X18" s="340"/>
      <c r="AC18" s="335" t="s">
        <v>6</v>
      </c>
      <c r="AD18" s="336"/>
      <c r="AE18" s="336"/>
      <c r="AF18" s="336"/>
      <c r="AG18" s="336"/>
      <c r="AH18" s="336"/>
      <c r="AI18" s="336"/>
      <c r="AJ18" s="336"/>
      <c r="AK18" s="336"/>
      <c r="AL18" s="336"/>
      <c r="AM18" s="336"/>
      <c r="AN18" s="336"/>
      <c r="AO18" s="336"/>
      <c r="AP18" s="336"/>
      <c r="AQ18" s="336"/>
      <c r="AR18" s="336"/>
      <c r="AS18" s="336"/>
      <c r="AT18" s="336"/>
      <c r="AU18" s="336"/>
      <c r="AV18" s="336"/>
      <c r="AW18" s="337"/>
      <c r="BK18" s="23"/>
      <c r="BL18" s="23"/>
      <c r="BM18" s="23"/>
      <c r="BN18" s="23"/>
      <c r="BO18" s="23"/>
      <c r="BP18" s="23"/>
      <c r="BQ18" s="24"/>
      <c r="BR18" s="25"/>
      <c r="BS18" s="25"/>
      <c r="BT18" s="25"/>
      <c r="BU18" s="24"/>
      <c r="BV18" s="25"/>
      <c r="BW18" s="25"/>
      <c r="BX18" s="23"/>
      <c r="BY18" s="23"/>
      <c r="BZ18" s="23"/>
      <c r="CA18" s="23"/>
      <c r="CB18" s="23"/>
    </row>
    <row r="19" spans="3:80" s="22" customFormat="1" ht="18" customHeight="1">
      <c r="C19" s="117">
        <v>1</v>
      </c>
      <c r="D19" s="283" t="s">
        <v>78</v>
      </c>
      <c r="E19" s="284"/>
      <c r="F19" s="284"/>
      <c r="G19" s="284"/>
      <c r="H19" s="284"/>
      <c r="I19" s="284"/>
      <c r="J19" s="284"/>
      <c r="K19" s="284"/>
      <c r="L19" s="284"/>
      <c r="M19" s="284"/>
      <c r="N19" s="284"/>
      <c r="O19" s="284"/>
      <c r="P19" s="284"/>
      <c r="Q19" s="284"/>
      <c r="R19" s="284"/>
      <c r="S19" s="284"/>
      <c r="T19" s="284"/>
      <c r="U19" s="284"/>
      <c r="V19" s="284"/>
      <c r="W19" s="284"/>
      <c r="X19" s="285"/>
      <c r="Y19" s="156" t="s">
        <v>58</v>
      </c>
      <c r="AB19" s="117">
        <v>1</v>
      </c>
      <c r="AC19" s="197" t="s">
        <v>81</v>
      </c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199"/>
      <c r="BK19" s="23"/>
      <c r="BL19" s="23"/>
      <c r="BM19" s="23"/>
      <c r="BN19" s="23"/>
      <c r="BO19" s="23"/>
      <c r="BP19" s="23"/>
      <c r="BQ19" s="24"/>
      <c r="BR19" s="25"/>
      <c r="BS19" s="25"/>
      <c r="BT19" s="25"/>
      <c r="BU19" s="24"/>
      <c r="BV19" s="25"/>
      <c r="BW19" s="25"/>
      <c r="BX19" s="23"/>
      <c r="BY19" s="23"/>
      <c r="BZ19" s="23"/>
      <c r="CA19" s="23"/>
      <c r="CB19" s="23"/>
    </row>
    <row r="20" spans="3:80" s="22" customFormat="1" ht="18" customHeight="1">
      <c r="C20" s="117">
        <v>2</v>
      </c>
      <c r="D20" s="197" t="s">
        <v>84</v>
      </c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9"/>
      <c r="Y20" s="156" t="s">
        <v>59</v>
      </c>
      <c r="AB20" s="117">
        <v>2</v>
      </c>
      <c r="AC20" s="197" t="s">
        <v>83</v>
      </c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9"/>
      <c r="BK20" s="23"/>
      <c r="BL20" s="23"/>
      <c r="BM20" s="23"/>
      <c r="BN20" s="23"/>
      <c r="BO20" s="23"/>
      <c r="BP20" s="23"/>
      <c r="BQ20" s="24"/>
      <c r="BR20" s="25"/>
      <c r="BS20" s="25"/>
      <c r="BT20" s="25"/>
      <c r="BU20" s="24"/>
      <c r="BV20" s="25"/>
      <c r="BW20" s="25"/>
      <c r="BX20" s="23"/>
      <c r="BY20" s="23"/>
      <c r="BZ20" s="23"/>
      <c r="CA20" s="23"/>
      <c r="CB20" s="23"/>
    </row>
    <row r="21" spans="3:80" s="22" customFormat="1" ht="18" customHeight="1">
      <c r="C21" s="117">
        <v>3</v>
      </c>
      <c r="D21" s="197" t="s">
        <v>82</v>
      </c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9"/>
      <c r="Y21" s="156" t="s">
        <v>60</v>
      </c>
      <c r="AB21" s="117">
        <v>3</v>
      </c>
      <c r="AC21" s="197" t="s">
        <v>85</v>
      </c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199"/>
      <c r="BK21" s="23"/>
      <c r="BL21" s="23"/>
      <c r="BM21" s="23"/>
      <c r="BN21" s="23"/>
      <c r="BO21" s="23"/>
      <c r="BP21" s="23"/>
      <c r="BQ21" s="24"/>
      <c r="BR21" s="25"/>
      <c r="BS21" s="25"/>
      <c r="BT21" s="25"/>
      <c r="BU21" s="24"/>
      <c r="BV21" s="25"/>
      <c r="BW21" s="25"/>
      <c r="BX21" s="23"/>
      <c r="BY21" s="23"/>
      <c r="BZ21" s="23"/>
      <c r="CA21" s="23"/>
      <c r="CB21" s="23"/>
    </row>
    <row r="22" spans="3:80" s="22" customFormat="1" ht="18" customHeight="1" thickBot="1">
      <c r="C22" s="117">
        <v>4</v>
      </c>
      <c r="D22" s="200" t="s">
        <v>88</v>
      </c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2"/>
      <c r="AB22" s="117">
        <v>4</v>
      </c>
      <c r="AC22" s="200" t="s">
        <v>87</v>
      </c>
      <c r="AD22" s="201"/>
      <c r="AE22" s="201"/>
      <c r="AF22" s="201"/>
      <c r="AG22" s="201"/>
      <c r="AH22" s="201"/>
      <c r="AI22" s="201"/>
      <c r="AJ22" s="201"/>
      <c r="AK22" s="201"/>
      <c r="AL22" s="201"/>
      <c r="AM22" s="201"/>
      <c r="AN22" s="201"/>
      <c r="AO22" s="201"/>
      <c r="AP22" s="201"/>
      <c r="AQ22" s="201"/>
      <c r="AR22" s="201"/>
      <c r="AS22" s="201"/>
      <c r="AT22" s="201"/>
      <c r="AU22" s="201"/>
      <c r="AV22" s="201"/>
      <c r="AW22" s="202"/>
      <c r="BJ22" s="23"/>
      <c r="BK22" s="23"/>
      <c r="BL22" s="23"/>
      <c r="BM22" s="23"/>
      <c r="BN22" s="24"/>
      <c r="BO22" s="25"/>
      <c r="BP22" s="25"/>
      <c r="BQ22" s="25"/>
      <c r="BR22" s="24"/>
      <c r="BS22" s="25"/>
      <c r="BT22" s="25"/>
      <c r="BU22" s="25"/>
      <c r="BV22" s="25"/>
      <c r="BW22" s="25"/>
      <c r="BX22" s="23"/>
      <c r="BY22" s="23"/>
      <c r="BZ22" s="23"/>
      <c r="CA22" s="23"/>
      <c r="CB22" s="23"/>
    </row>
    <row r="23" s="22" customFormat="1" ht="14.25"/>
    <row r="24" s="22" customFormat="1" ht="14.25" customHeight="1">
      <c r="C24" s="31" t="s">
        <v>8</v>
      </c>
    </row>
    <row r="25" s="22" customFormat="1" ht="18" customHeight="1" thickBot="1"/>
    <row r="26" spans="3:60" s="22" customFormat="1" ht="18" customHeight="1" thickBot="1">
      <c r="C26" s="325" t="s">
        <v>9</v>
      </c>
      <c r="D26" s="326"/>
      <c r="E26" s="305" t="s">
        <v>10</v>
      </c>
      <c r="F26" s="306"/>
      <c r="G26" s="327"/>
      <c r="H26" s="305" t="s">
        <v>63</v>
      </c>
      <c r="I26" s="306"/>
      <c r="J26" s="306"/>
      <c r="K26" s="327"/>
      <c r="L26" s="305" t="s">
        <v>11</v>
      </c>
      <c r="M26" s="306"/>
      <c r="N26" s="306"/>
      <c r="O26" s="306"/>
      <c r="P26" s="306"/>
      <c r="Q26" s="306"/>
      <c r="R26" s="306"/>
      <c r="S26" s="306"/>
      <c r="T26" s="306"/>
      <c r="U26" s="306"/>
      <c r="V26" s="306"/>
      <c r="W26" s="306"/>
      <c r="X26" s="306"/>
      <c r="Y26" s="306"/>
      <c r="Z26" s="306"/>
      <c r="AA26" s="306"/>
      <c r="AB26" s="306"/>
      <c r="AC26" s="306"/>
      <c r="AD26" s="306"/>
      <c r="AE26" s="306"/>
      <c r="AF26" s="306"/>
      <c r="AG26" s="306"/>
      <c r="AH26" s="306"/>
      <c r="AI26" s="306"/>
      <c r="AJ26" s="306"/>
      <c r="AK26" s="306"/>
      <c r="AL26" s="306"/>
      <c r="AM26" s="306"/>
      <c r="AN26" s="306"/>
      <c r="AO26" s="306"/>
      <c r="AP26" s="306"/>
      <c r="AQ26" s="306"/>
      <c r="AR26" s="306"/>
      <c r="AS26" s="306"/>
      <c r="AT26" s="306"/>
      <c r="AU26" s="306"/>
      <c r="AV26" s="306"/>
      <c r="AW26" s="306"/>
      <c r="AX26" s="306"/>
      <c r="AY26" s="306"/>
      <c r="AZ26" s="306"/>
      <c r="BA26" s="306"/>
      <c r="BB26" s="327"/>
      <c r="BC26" s="305" t="s">
        <v>12</v>
      </c>
      <c r="BD26" s="306"/>
      <c r="BE26" s="306"/>
      <c r="BF26" s="306"/>
      <c r="BG26" s="306"/>
      <c r="BH26" s="118"/>
    </row>
    <row r="27" spans="3:60" s="22" customFormat="1" ht="18" customHeight="1">
      <c r="C27" s="294">
        <v>1</v>
      </c>
      <c r="D27" s="295"/>
      <c r="E27" s="295" t="s">
        <v>13</v>
      </c>
      <c r="F27" s="295"/>
      <c r="G27" s="295"/>
      <c r="H27" s="401">
        <f>$H$11</f>
        <v>0.6041666666666666</v>
      </c>
      <c r="I27" s="402"/>
      <c r="J27" s="402"/>
      <c r="K27" s="403"/>
      <c r="L27" s="316" t="str">
        <f>$D$19</f>
        <v>SpVgg05/99Bomber Bad Homburg</v>
      </c>
      <c r="M27" s="288"/>
      <c r="N27" s="288"/>
      <c r="O27" s="288"/>
      <c r="P27" s="288"/>
      <c r="Q27" s="288"/>
      <c r="R27" s="288"/>
      <c r="S27" s="288"/>
      <c r="T27" s="288"/>
      <c r="U27" s="288"/>
      <c r="V27" s="288"/>
      <c r="W27" s="288"/>
      <c r="X27" s="288"/>
      <c r="Y27" s="288"/>
      <c r="Z27" s="288"/>
      <c r="AA27" s="288"/>
      <c r="AB27" s="288"/>
      <c r="AC27" s="288"/>
      <c r="AD27" s="288"/>
      <c r="AE27" s="288"/>
      <c r="AF27" s="288"/>
      <c r="AG27" s="120" t="s">
        <v>14</v>
      </c>
      <c r="AH27" s="288" t="str">
        <f>$D$20</f>
        <v>ETB SW Essen </v>
      </c>
      <c r="AI27" s="288"/>
      <c r="AJ27" s="288"/>
      <c r="AK27" s="288"/>
      <c r="AL27" s="288"/>
      <c r="AM27" s="288"/>
      <c r="AN27" s="288"/>
      <c r="AO27" s="288"/>
      <c r="AP27" s="288"/>
      <c r="AQ27" s="288"/>
      <c r="AR27" s="288"/>
      <c r="AS27" s="288"/>
      <c r="AT27" s="288"/>
      <c r="AU27" s="288"/>
      <c r="AV27" s="288"/>
      <c r="AW27" s="288"/>
      <c r="AX27" s="288"/>
      <c r="AY27" s="288"/>
      <c r="AZ27" s="288"/>
      <c r="BA27" s="288"/>
      <c r="BB27" s="289"/>
      <c r="BC27" s="307"/>
      <c r="BD27" s="308"/>
      <c r="BE27" s="308"/>
      <c r="BF27" s="310"/>
      <c r="BG27" s="310"/>
      <c r="BH27" s="121"/>
    </row>
    <row r="28" spans="3:60" s="22" customFormat="1" ht="18" customHeight="1" thickBot="1">
      <c r="C28" s="292">
        <v>2</v>
      </c>
      <c r="D28" s="293"/>
      <c r="E28" s="293" t="s">
        <v>13</v>
      </c>
      <c r="F28" s="293"/>
      <c r="G28" s="293"/>
      <c r="H28" s="329">
        <f>H27+TEXT($U$11*($X$11/1440)+($AI$11/1440)+($AW$11/1440),"hh:mm")</f>
        <v>0.6138888888888888</v>
      </c>
      <c r="I28" s="330"/>
      <c r="J28" s="330"/>
      <c r="K28" s="331"/>
      <c r="L28" s="332" t="str">
        <f>$D$21</f>
        <v>FC Gießen</v>
      </c>
      <c r="M28" s="286"/>
      <c r="N28" s="286"/>
      <c r="O28" s="286"/>
      <c r="P28" s="286"/>
      <c r="Q28" s="286"/>
      <c r="R28" s="286"/>
      <c r="S28" s="286"/>
      <c r="T28" s="286"/>
      <c r="U28" s="286"/>
      <c r="V28" s="286"/>
      <c r="W28" s="286"/>
      <c r="X28" s="286"/>
      <c r="Y28" s="286"/>
      <c r="Z28" s="286"/>
      <c r="AA28" s="286"/>
      <c r="AB28" s="286"/>
      <c r="AC28" s="286"/>
      <c r="AD28" s="286"/>
      <c r="AE28" s="286"/>
      <c r="AF28" s="286"/>
      <c r="AG28" s="109" t="s">
        <v>14</v>
      </c>
      <c r="AH28" s="286" t="str">
        <f>$D$22</f>
        <v>SG Rosenhöhe 1895 Offenbach eV</v>
      </c>
      <c r="AI28" s="286"/>
      <c r="AJ28" s="286"/>
      <c r="AK28" s="286"/>
      <c r="AL28" s="286"/>
      <c r="AM28" s="286"/>
      <c r="AN28" s="286"/>
      <c r="AO28" s="286"/>
      <c r="AP28" s="286"/>
      <c r="AQ28" s="286"/>
      <c r="AR28" s="286"/>
      <c r="AS28" s="286"/>
      <c r="AT28" s="286"/>
      <c r="AU28" s="286"/>
      <c r="AV28" s="286"/>
      <c r="AW28" s="286"/>
      <c r="AX28" s="286"/>
      <c r="AY28" s="286"/>
      <c r="AZ28" s="286"/>
      <c r="BA28" s="286"/>
      <c r="BB28" s="287"/>
      <c r="BC28" s="222"/>
      <c r="BD28" s="223"/>
      <c r="BE28" s="223"/>
      <c r="BF28" s="220"/>
      <c r="BG28" s="221"/>
      <c r="BH28" s="121"/>
    </row>
    <row r="29" spans="3:60" s="22" customFormat="1" ht="18" customHeight="1">
      <c r="C29" s="296">
        <v>3</v>
      </c>
      <c r="D29" s="297"/>
      <c r="E29" s="297" t="s">
        <v>15</v>
      </c>
      <c r="F29" s="297"/>
      <c r="G29" s="297"/>
      <c r="H29" s="342">
        <f aca="true" t="shared" si="0" ref="H29:H37">H28+TEXT($U$11*($X$11/1440)+($AI$11/1440)+($AW$11/1440),"hh:mm")</f>
        <v>0.623611111111111</v>
      </c>
      <c r="I29" s="343"/>
      <c r="J29" s="343"/>
      <c r="K29" s="344"/>
      <c r="L29" s="290" t="str">
        <f>$AC$19</f>
        <v>SV Viktoria Preußen 07 e.V. Ffm.</v>
      </c>
      <c r="M29" s="291"/>
      <c r="N29" s="291"/>
      <c r="O29" s="291"/>
      <c r="P29" s="291"/>
      <c r="Q29" s="291"/>
      <c r="R29" s="291"/>
      <c r="S29" s="291"/>
      <c r="T29" s="291"/>
      <c r="U29" s="291"/>
      <c r="V29" s="291"/>
      <c r="W29" s="291"/>
      <c r="X29" s="291"/>
      <c r="Y29" s="291"/>
      <c r="Z29" s="291"/>
      <c r="AA29" s="291"/>
      <c r="AB29" s="291"/>
      <c r="AC29" s="291"/>
      <c r="AD29" s="291"/>
      <c r="AE29" s="291"/>
      <c r="AF29" s="291"/>
      <c r="AG29" s="191" t="s">
        <v>14</v>
      </c>
      <c r="AH29" s="291" t="str">
        <f>$AC$20</f>
        <v>Makkabi Frankfurt</v>
      </c>
      <c r="AI29" s="291"/>
      <c r="AJ29" s="291"/>
      <c r="AK29" s="291"/>
      <c r="AL29" s="291"/>
      <c r="AM29" s="291"/>
      <c r="AN29" s="291"/>
      <c r="AO29" s="291"/>
      <c r="AP29" s="291"/>
      <c r="AQ29" s="291"/>
      <c r="AR29" s="291"/>
      <c r="AS29" s="291"/>
      <c r="AT29" s="291"/>
      <c r="AU29" s="291"/>
      <c r="AV29" s="291"/>
      <c r="AW29" s="291"/>
      <c r="AX29" s="291"/>
      <c r="AY29" s="291"/>
      <c r="AZ29" s="291"/>
      <c r="BA29" s="291"/>
      <c r="BB29" s="311"/>
      <c r="BC29" s="224"/>
      <c r="BD29" s="225"/>
      <c r="BE29" s="225"/>
      <c r="BF29" s="309"/>
      <c r="BG29" s="309"/>
      <c r="BH29" s="121"/>
    </row>
    <row r="30" spans="3:60" s="22" customFormat="1" ht="18" customHeight="1" thickBot="1">
      <c r="C30" s="292">
        <v>4</v>
      </c>
      <c r="D30" s="293"/>
      <c r="E30" s="293" t="s">
        <v>15</v>
      </c>
      <c r="F30" s="293"/>
      <c r="G30" s="293"/>
      <c r="H30" s="329">
        <f t="shared" si="0"/>
        <v>0.6333333333333332</v>
      </c>
      <c r="I30" s="330"/>
      <c r="J30" s="330"/>
      <c r="K30" s="331"/>
      <c r="L30" s="332" t="str">
        <f>$AC$21</f>
        <v>TSG Wieseck </v>
      </c>
      <c r="M30" s="286"/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Y30" s="286"/>
      <c r="Z30" s="286"/>
      <c r="AA30" s="286"/>
      <c r="AB30" s="286"/>
      <c r="AC30" s="286"/>
      <c r="AD30" s="286"/>
      <c r="AE30" s="286"/>
      <c r="AF30" s="286"/>
      <c r="AG30" s="109" t="s">
        <v>14</v>
      </c>
      <c r="AH30" s="286" t="str">
        <f>$AC$22</f>
        <v>FC Ober-Rosbach</v>
      </c>
      <c r="AI30" s="286"/>
      <c r="AJ30" s="286"/>
      <c r="AK30" s="286"/>
      <c r="AL30" s="286"/>
      <c r="AM30" s="286"/>
      <c r="AN30" s="286"/>
      <c r="AO30" s="286"/>
      <c r="AP30" s="286"/>
      <c r="AQ30" s="286"/>
      <c r="AR30" s="286"/>
      <c r="AS30" s="286"/>
      <c r="AT30" s="286"/>
      <c r="AU30" s="286"/>
      <c r="AV30" s="286"/>
      <c r="AW30" s="286"/>
      <c r="AX30" s="286"/>
      <c r="AY30" s="286"/>
      <c r="AZ30" s="286"/>
      <c r="BA30" s="286"/>
      <c r="BB30" s="287"/>
      <c r="BC30" s="222"/>
      <c r="BD30" s="223"/>
      <c r="BE30" s="223"/>
      <c r="BF30" s="220"/>
      <c r="BG30" s="221"/>
      <c r="BH30" s="121"/>
    </row>
    <row r="31" spans="3:60" s="22" customFormat="1" ht="18" customHeight="1">
      <c r="C31" s="296">
        <v>5</v>
      </c>
      <c r="D31" s="297"/>
      <c r="E31" s="297" t="s">
        <v>13</v>
      </c>
      <c r="F31" s="297"/>
      <c r="G31" s="297"/>
      <c r="H31" s="342">
        <f t="shared" si="0"/>
        <v>0.6430555555555554</v>
      </c>
      <c r="I31" s="343"/>
      <c r="J31" s="343"/>
      <c r="K31" s="344"/>
      <c r="L31" s="290" t="str">
        <f>$D$19</f>
        <v>SpVgg05/99Bomber Bad Homburg</v>
      </c>
      <c r="M31" s="291"/>
      <c r="N31" s="291"/>
      <c r="O31" s="291"/>
      <c r="P31" s="291"/>
      <c r="Q31" s="291"/>
      <c r="R31" s="291"/>
      <c r="S31" s="291"/>
      <c r="T31" s="291"/>
      <c r="U31" s="291"/>
      <c r="V31" s="291"/>
      <c r="W31" s="291"/>
      <c r="X31" s="291"/>
      <c r="Y31" s="291"/>
      <c r="Z31" s="291"/>
      <c r="AA31" s="291"/>
      <c r="AB31" s="291"/>
      <c r="AC31" s="291"/>
      <c r="AD31" s="291"/>
      <c r="AE31" s="291"/>
      <c r="AF31" s="291"/>
      <c r="AG31" s="191" t="s">
        <v>14</v>
      </c>
      <c r="AH31" s="291" t="str">
        <f>$D$21</f>
        <v>FC Gießen</v>
      </c>
      <c r="AI31" s="291"/>
      <c r="AJ31" s="291"/>
      <c r="AK31" s="291"/>
      <c r="AL31" s="291"/>
      <c r="AM31" s="291"/>
      <c r="AN31" s="291"/>
      <c r="AO31" s="291"/>
      <c r="AP31" s="291"/>
      <c r="AQ31" s="291"/>
      <c r="AR31" s="291"/>
      <c r="AS31" s="291"/>
      <c r="AT31" s="291"/>
      <c r="AU31" s="291"/>
      <c r="AV31" s="291"/>
      <c r="AW31" s="291"/>
      <c r="AX31" s="291"/>
      <c r="AY31" s="291"/>
      <c r="AZ31" s="291"/>
      <c r="BA31" s="291"/>
      <c r="BB31" s="311"/>
      <c r="BC31" s="224"/>
      <c r="BD31" s="225"/>
      <c r="BE31" s="225"/>
      <c r="BF31" s="309"/>
      <c r="BG31" s="309"/>
      <c r="BH31" s="121"/>
    </row>
    <row r="32" spans="3:60" s="22" customFormat="1" ht="18" customHeight="1" thickBot="1">
      <c r="C32" s="292">
        <v>6</v>
      </c>
      <c r="D32" s="293"/>
      <c r="E32" s="293" t="s">
        <v>13</v>
      </c>
      <c r="F32" s="293"/>
      <c r="G32" s="293"/>
      <c r="H32" s="329">
        <f t="shared" si="0"/>
        <v>0.6527777777777776</v>
      </c>
      <c r="I32" s="330"/>
      <c r="J32" s="330"/>
      <c r="K32" s="331"/>
      <c r="L32" s="332" t="str">
        <f>$D$20</f>
        <v>ETB SW Essen </v>
      </c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86"/>
      <c r="Z32" s="286"/>
      <c r="AA32" s="286"/>
      <c r="AB32" s="286"/>
      <c r="AC32" s="286"/>
      <c r="AD32" s="286"/>
      <c r="AE32" s="286"/>
      <c r="AF32" s="286"/>
      <c r="AG32" s="109" t="s">
        <v>14</v>
      </c>
      <c r="AH32" s="286" t="str">
        <f>$D$22</f>
        <v>SG Rosenhöhe 1895 Offenbach eV</v>
      </c>
      <c r="AI32" s="286"/>
      <c r="AJ32" s="286"/>
      <c r="AK32" s="286"/>
      <c r="AL32" s="286"/>
      <c r="AM32" s="286"/>
      <c r="AN32" s="286"/>
      <c r="AO32" s="286"/>
      <c r="AP32" s="286"/>
      <c r="AQ32" s="286"/>
      <c r="AR32" s="286"/>
      <c r="AS32" s="286"/>
      <c r="AT32" s="286"/>
      <c r="AU32" s="286"/>
      <c r="AV32" s="286"/>
      <c r="AW32" s="286"/>
      <c r="AX32" s="286"/>
      <c r="AY32" s="286"/>
      <c r="AZ32" s="286"/>
      <c r="BA32" s="286"/>
      <c r="BB32" s="287"/>
      <c r="BC32" s="222"/>
      <c r="BD32" s="223"/>
      <c r="BE32" s="223"/>
      <c r="BF32" s="220"/>
      <c r="BG32" s="221"/>
      <c r="BH32" s="121"/>
    </row>
    <row r="33" spans="3:60" s="22" customFormat="1" ht="18" customHeight="1">
      <c r="C33" s="296">
        <v>7</v>
      </c>
      <c r="D33" s="297"/>
      <c r="E33" s="297" t="s">
        <v>15</v>
      </c>
      <c r="F33" s="297"/>
      <c r="G33" s="297"/>
      <c r="H33" s="342">
        <f t="shared" si="0"/>
        <v>0.6624999999999998</v>
      </c>
      <c r="I33" s="343"/>
      <c r="J33" s="343"/>
      <c r="K33" s="344"/>
      <c r="L33" s="290" t="str">
        <f>$AC$19</f>
        <v>SV Viktoria Preußen 07 e.V. Ffm.</v>
      </c>
      <c r="M33" s="291"/>
      <c r="N33" s="291"/>
      <c r="O33" s="291"/>
      <c r="P33" s="291"/>
      <c r="Q33" s="291"/>
      <c r="R33" s="291"/>
      <c r="S33" s="291"/>
      <c r="T33" s="291"/>
      <c r="U33" s="291"/>
      <c r="V33" s="291"/>
      <c r="W33" s="291"/>
      <c r="X33" s="291"/>
      <c r="Y33" s="291"/>
      <c r="Z33" s="291"/>
      <c r="AA33" s="291"/>
      <c r="AB33" s="291"/>
      <c r="AC33" s="291"/>
      <c r="AD33" s="291"/>
      <c r="AE33" s="291"/>
      <c r="AF33" s="291"/>
      <c r="AG33" s="191" t="s">
        <v>14</v>
      </c>
      <c r="AH33" s="291" t="str">
        <f>$AC$21</f>
        <v>TSG Wieseck </v>
      </c>
      <c r="AI33" s="291"/>
      <c r="AJ33" s="291"/>
      <c r="AK33" s="291"/>
      <c r="AL33" s="291"/>
      <c r="AM33" s="291"/>
      <c r="AN33" s="291"/>
      <c r="AO33" s="291"/>
      <c r="AP33" s="291"/>
      <c r="AQ33" s="291"/>
      <c r="AR33" s="291"/>
      <c r="AS33" s="291"/>
      <c r="AT33" s="291"/>
      <c r="AU33" s="291"/>
      <c r="AV33" s="291"/>
      <c r="AW33" s="291"/>
      <c r="AX33" s="291"/>
      <c r="AY33" s="291"/>
      <c r="AZ33" s="291"/>
      <c r="BA33" s="291"/>
      <c r="BB33" s="311"/>
      <c r="BC33" s="224"/>
      <c r="BD33" s="225"/>
      <c r="BE33" s="225"/>
      <c r="BF33" s="309"/>
      <c r="BG33" s="309"/>
      <c r="BH33" s="121"/>
    </row>
    <row r="34" spans="3:60" s="22" customFormat="1" ht="18" customHeight="1" thickBot="1">
      <c r="C34" s="292">
        <v>8</v>
      </c>
      <c r="D34" s="293"/>
      <c r="E34" s="293" t="s">
        <v>15</v>
      </c>
      <c r="F34" s="293"/>
      <c r="G34" s="293"/>
      <c r="H34" s="329">
        <f t="shared" si="0"/>
        <v>0.6722222222222219</v>
      </c>
      <c r="I34" s="330"/>
      <c r="J34" s="330"/>
      <c r="K34" s="331"/>
      <c r="L34" s="332" t="str">
        <f>$AC$20</f>
        <v>Makkabi Frankfurt</v>
      </c>
      <c r="M34" s="286"/>
      <c r="N34" s="286"/>
      <c r="O34" s="286"/>
      <c r="P34" s="286"/>
      <c r="Q34" s="286"/>
      <c r="R34" s="286"/>
      <c r="S34" s="286"/>
      <c r="T34" s="286"/>
      <c r="U34" s="286"/>
      <c r="V34" s="286"/>
      <c r="W34" s="286"/>
      <c r="X34" s="286"/>
      <c r="Y34" s="286"/>
      <c r="Z34" s="286"/>
      <c r="AA34" s="286"/>
      <c r="AB34" s="286"/>
      <c r="AC34" s="286"/>
      <c r="AD34" s="286"/>
      <c r="AE34" s="286"/>
      <c r="AF34" s="286"/>
      <c r="AG34" s="109" t="s">
        <v>14</v>
      </c>
      <c r="AH34" s="286" t="str">
        <f>$AC$22</f>
        <v>FC Ober-Rosbach</v>
      </c>
      <c r="AI34" s="286"/>
      <c r="AJ34" s="286"/>
      <c r="AK34" s="286"/>
      <c r="AL34" s="286"/>
      <c r="AM34" s="286"/>
      <c r="AN34" s="286"/>
      <c r="AO34" s="286"/>
      <c r="AP34" s="286"/>
      <c r="AQ34" s="286"/>
      <c r="AR34" s="286"/>
      <c r="AS34" s="286"/>
      <c r="AT34" s="286"/>
      <c r="AU34" s="286"/>
      <c r="AV34" s="286"/>
      <c r="AW34" s="286"/>
      <c r="AX34" s="286"/>
      <c r="AY34" s="286"/>
      <c r="AZ34" s="286"/>
      <c r="BA34" s="286"/>
      <c r="BB34" s="287"/>
      <c r="BC34" s="222"/>
      <c r="BD34" s="223"/>
      <c r="BE34" s="223"/>
      <c r="BF34" s="220"/>
      <c r="BG34" s="221"/>
      <c r="BH34" s="121"/>
    </row>
    <row r="35" spans="3:60" s="22" customFormat="1" ht="18" customHeight="1">
      <c r="C35" s="296">
        <v>9</v>
      </c>
      <c r="D35" s="297"/>
      <c r="E35" s="297" t="s">
        <v>13</v>
      </c>
      <c r="F35" s="297"/>
      <c r="G35" s="297"/>
      <c r="H35" s="342">
        <f t="shared" si="0"/>
        <v>0.6819444444444441</v>
      </c>
      <c r="I35" s="343"/>
      <c r="J35" s="343"/>
      <c r="K35" s="344"/>
      <c r="L35" s="290" t="str">
        <f>$D$22</f>
        <v>SG Rosenhöhe 1895 Offenbach eV</v>
      </c>
      <c r="M35" s="291"/>
      <c r="N35" s="291"/>
      <c r="O35" s="291"/>
      <c r="P35" s="291"/>
      <c r="Q35" s="291"/>
      <c r="R35" s="291"/>
      <c r="S35" s="291"/>
      <c r="T35" s="291"/>
      <c r="U35" s="291"/>
      <c r="V35" s="291"/>
      <c r="W35" s="291"/>
      <c r="X35" s="291"/>
      <c r="Y35" s="291"/>
      <c r="Z35" s="291"/>
      <c r="AA35" s="291"/>
      <c r="AB35" s="291"/>
      <c r="AC35" s="291"/>
      <c r="AD35" s="291"/>
      <c r="AE35" s="291"/>
      <c r="AF35" s="291"/>
      <c r="AG35" s="191" t="s">
        <v>14</v>
      </c>
      <c r="AH35" s="291" t="str">
        <f>$D$19</f>
        <v>SpVgg05/99Bomber Bad Homburg</v>
      </c>
      <c r="AI35" s="291"/>
      <c r="AJ35" s="291"/>
      <c r="AK35" s="291"/>
      <c r="AL35" s="291"/>
      <c r="AM35" s="291"/>
      <c r="AN35" s="291"/>
      <c r="AO35" s="291"/>
      <c r="AP35" s="291"/>
      <c r="AQ35" s="291"/>
      <c r="AR35" s="291"/>
      <c r="AS35" s="291"/>
      <c r="AT35" s="291"/>
      <c r="AU35" s="291"/>
      <c r="AV35" s="291"/>
      <c r="AW35" s="291"/>
      <c r="AX35" s="291"/>
      <c r="AY35" s="291"/>
      <c r="AZ35" s="291"/>
      <c r="BA35" s="291"/>
      <c r="BB35" s="311"/>
      <c r="BC35" s="224"/>
      <c r="BD35" s="225"/>
      <c r="BE35" s="225"/>
      <c r="BF35" s="309"/>
      <c r="BG35" s="309"/>
      <c r="BH35" s="121"/>
    </row>
    <row r="36" spans="3:60" s="22" customFormat="1" ht="18" customHeight="1" thickBot="1">
      <c r="C36" s="292">
        <v>10</v>
      </c>
      <c r="D36" s="293"/>
      <c r="E36" s="293" t="s">
        <v>13</v>
      </c>
      <c r="F36" s="293"/>
      <c r="G36" s="293"/>
      <c r="H36" s="329">
        <f t="shared" si="0"/>
        <v>0.6916666666666663</v>
      </c>
      <c r="I36" s="330"/>
      <c r="J36" s="330"/>
      <c r="K36" s="331"/>
      <c r="L36" s="332" t="str">
        <f>$D$21</f>
        <v>FC Gießen</v>
      </c>
      <c r="M36" s="286"/>
      <c r="N36" s="286"/>
      <c r="O36" s="286"/>
      <c r="P36" s="286"/>
      <c r="Q36" s="286"/>
      <c r="R36" s="286"/>
      <c r="S36" s="286"/>
      <c r="T36" s="286"/>
      <c r="U36" s="286"/>
      <c r="V36" s="286"/>
      <c r="W36" s="286"/>
      <c r="X36" s="286"/>
      <c r="Y36" s="286"/>
      <c r="Z36" s="286"/>
      <c r="AA36" s="286"/>
      <c r="AB36" s="286"/>
      <c r="AC36" s="286"/>
      <c r="AD36" s="286"/>
      <c r="AE36" s="286"/>
      <c r="AF36" s="286"/>
      <c r="AG36" s="109" t="s">
        <v>14</v>
      </c>
      <c r="AH36" s="286" t="str">
        <f>$D$20</f>
        <v>ETB SW Essen </v>
      </c>
      <c r="AI36" s="286"/>
      <c r="AJ36" s="286"/>
      <c r="AK36" s="286"/>
      <c r="AL36" s="286"/>
      <c r="AM36" s="286"/>
      <c r="AN36" s="286"/>
      <c r="AO36" s="286"/>
      <c r="AP36" s="286"/>
      <c r="AQ36" s="286"/>
      <c r="AR36" s="286"/>
      <c r="AS36" s="286"/>
      <c r="AT36" s="286"/>
      <c r="AU36" s="286"/>
      <c r="AV36" s="286"/>
      <c r="AW36" s="286"/>
      <c r="AX36" s="286"/>
      <c r="AY36" s="286"/>
      <c r="AZ36" s="286"/>
      <c r="BA36" s="286"/>
      <c r="BB36" s="287"/>
      <c r="BC36" s="222"/>
      <c r="BD36" s="223"/>
      <c r="BE36" s="223"/>
      <c r="BF36" s="220"/>
      <c r="BG36" s="221"/>
      <c r="BH36" s="121"/>
    </row>
    <row r="37" spans="3:60" s="22" customFormat="1" ht="18" customHeight="1">
      <c r="C37" s="296">
        <v>11</v>
      </c>
      <c r="D37" s="297"/>
      <c r="E37" s="297" t="s">
        <v>15</v>
      </c>
      <c r="F37" s="297"/>
      <c r="G37" s="297"/>
      <c r="H37" s="342">
        <f t="shared" si="0"/>
        <v>0.7013888888888885</v>
      </c>
      <c r="I37" s="343"/>
      <c r="J37" s="343"/>
      <c r="K37" s="344"/>
      <c r="L37" s="290" t="str">
        <f>$AC$22</f>
        <v>FC Ober-Rosbach</v>
      </c>
      <c r="M37" s="291"/>
      <c r="N37" s="291"/>
      <c r="O37" s="291"/>
      <c r="P37" s="291"/>
      <c r="Q37" s="291"/>
      <c r="R37" s="291"/>
      <c r="S37" s="291"/>
      <c r="T37" s="291"/>
      <c r="U37" s="291"/>
      <c r="V37" s="291"/>
      <c r="W37" s="291"/>
      <c r="X37" s="291"/>
      <c r="Y37" s="291"/>
      <c r="Z37" s="291"/>
      <c r="AA37" s="291"/>
      <c r="AB37" s="291"/>
      <c r="AC37" s="291"/>
      <c r="AD37" s="291"/>
      <c r="AE37" s="291"/>
      <c r="AF37" s="291"/>
      <c r="AG37" s="191" t="s">
        <v>14</v>
      </c>
      <c r="AH37" s="291" t="str">
        <f>$AC$19</f>
        <v>SV Viktoria Preußen 07 e.V. Ffm.</v>
      </c>
      <c r="AI37" s="291"/>
      <c r="AJ37" s="291"/>
      <c r="AK37" s="291"/>
      <c r="AL37" s="291"/>
      <c r="AM37" s="291"/>
      <c r="AN37" s="291"/>
      <c r="AO37" s="291"/>
      <c r="AP37" s="291"/>
      <c r="AQ37" s="291"/>
      <c r="AR37" s="291"/>
      <c r="AS37" s="291"/>
      <c r="AT37" s="291"/>
      <c r="AU37" s="291"/>
      <c r="AV37" s="291"/>
      <c r="AW37" s="291"/>
      <c r="AX37" s="291"/>
      <c r="AY37" s="291"/>
      <c r="AZ37" s="291"/>
      <c r="BA37" s="291"/>
      <c r="BB37" s="311"/>
      <c r="BC37" s="224"/>
      <c r="BD37" s="225"/>
      <c r="BE37" s="225"/>
      <c r="BF37" s="309"/>
      <c r="BG37" s="309"/>
      <c r="BH37" s="121"/>
    </row>
    <row r="38" spans="3:130" s="22" customFormat="1" ht="18" customHeight="1" thickBot="1">
      <c r="C38" s="292">
        <v>12</v>
      </c>
      <c r="D38" s="293"/>
      <c r="E38" s="293" t="s">
        <v>15</v>
      </c>
      <c r="F38" s="293"/>
      <c r="G38" s="293"/>
      <c r="H38" s="329">
        <f>H37+TEXT($U$11*($X$11/1440)+($AI$11/1440)+($AW$11/1440),"hh:mm")</f>
        <v>0.7111111111111107</v>
      </c>
      <c r="I38" s="330"/>
      <c r="J38" s="330"/>
      <c r="K38" s="331"/>
      <c r="L38" s="332" t="str">
        <f>$AC$21</f>
        <v>TSG Wieseck </v>
      </c>
      <c r="M38" s="286"/>
      <c r="N38" s="286"/>
      <c r="O38" s="286"/>
      <c r="P38" s="286"/>
      <c r="Q38" s="286"/>
      <c r="R38" s="286"/>
      <c r="S38" s="286"/>
      <c r="T38" s="286"/>
      <c r="U38" s="286"/>
      <c r="V38" s="286"/>
      <c r="W38" s="286"/>
      <c r="X38" s="286"/>
      <c r="Y38" s="286"/>
      <c r="Z38" s="286"/>
      <c r="AA38" s="286"/>
      <c r="AB38" s="286"/>
      <c r="AC38" s="286"/>
      <c r="AD38" s="286"/>
      <c r="AE38" s="286"/>
      <c r="AF38" s="286"/>
      <c r="AG38" s="109" t="s">
        <v>14</v>
      </c>
      <c r="AH38" s="286" t="str">
        <f>$AC$20</f>
        <v>Makkabi Frankfurt</v>
      </c>
      <c r="AI38" s="286"/>
      <c r="AJ38" s="286"/>
      <c r="AK38" s="286"/>
      <c r="AL38" s="286"/>
      <c r="AM38" s="286"/>
      <c r="AN38" s="286"/>
      <c r="AO38" s="286"/>
      <c r="AP38" s="286"/>
      <c r="AQ38" s="286"/>
      <c r="AR38" s="286"/>
      <c r="AS38" s="286"/>
      <c r="AT38" s="286"/>
      <c r="AU38" s="286"/>
      <c r="AV38" s="286"/>
      <c r="AW38" s="286"/>
      <c r="AX38" s="286"/>
      <c r="AY38" s="286"/>
      <c r="AZ38" s="286"/>
      <c r="BA38" s="286"/>
      <c r="BB38" s="287"/>
      <c r="BC38" s="222"/>
      <c r="BD38" s="223"/>
      <c r="BE38" s="223"/>
      <c r="BF38" s="220"/>
      <c r="BG38" s="220"/>
      <c r="BH38" s="121"/>
      <c r="DY38" s="131"/>
      <c r="DZ38" s="131"/>
    </row>
    <row r="39" s="22" customFormat="1" ht="18" customHeight="1"/>
    <row r="40" spans="11:107" s="22" customFormat="1" ht="20.25" customHeight="1" thickBot="1">
      <c r="K40" s="31" t="s">
        <v>77</v>
      </c>
      <c r="BX40" s="139"/>
      <c r="BY40" s="139"/>
      <c r="BZ40" s="139"/>
      <c r="CA40" s="139"/>
      <c r="CB40" s="139"/>
      <c r="CC40" s="139"/>
      <c r="CD40" s="140"/>
      <c r="CE40" s="140"/>
      <c r="CF40" s="141"/>
      <c r="CG40" s="141"/>
      <c r="CH40" s="141"/>
      <c r="CI40" s="141"/>
      <c r="CJ40" s="141"/>
      <c r="CK40" s="140"/>
      <c r="CL40" s="140"/>
      <c r="CM40" s="139"/>
      <c r="CN40" s="139"/>
      <c r="CO40" s="139"/>
      <c r="CP40" s="139"/>
      <c r="CQ40" s="139"/>
      <c r="CR40" s="139"/>
      <c r="CS40" s="139"/>
      <c r="CT40" s="142"/>
      <c r="CU40" s="139"/>
      <c r="CV40" s="139"/>
      <c r="CW40" s="23"/>
      <c r="CX40" s="23"/>
      <c r="CY40" s="23"/>
      <c r="CZ40" s="23"/>
      <c r="DA40" s="23"/>
      <c r="DB40" s="23"/>
      <c r="DC40" s="23"/>
    </row>
    <row r="41" spans="3:80" s="22" customFormat="1" ht="18" customHeight="1">
      <c r="C41" s="32"/>
      <c r="D41" s="32"/>
      <c r="E41" s="32"/>
      <c r="F41" s="32"/>
      <c r="G41" s="32"/>
      <c r="H41" s="32"/>
      <c r="I41" s="32"/>
      <c r="K41" s="31"/>
      <c r="AH41" s="239" t="str">
        <f>M49</f>
        <v>SpVgg05/99Bomber Bad Homburg</v>
      </c>
      <c r="AI41" s="240"/>
      <c r="AJ41" s="241"/>
      <c r="AK41" s="254" t="str">
        <f>M50</f>
        <v>ETB SW Essen </v>
      </c>
      <c r="AL41" s="240"/>
      <c r="AM41" s="241"/>
      <c r="AN41" s="254" t="str">
        <f>M51</f>
        <v>FC Gießen</v>
      </c>
      <c r="AO41" s="240"/>
      <c r="AP41" s="241"/>
      <c r="AQ41" s="254" t="str">
        <f>M52</f>
        <v>SG Rosenhöhe 1895 Offenbach eV</v>
      </c>
      <c r="AR41" s="240"/>
      <c r="AS41" s="255"/>
      <c r="BQ41" s="25"/>
      <c r="BR41" s="24"/>
      <c r="BS41" s="25"/>
      <c r="BT41" s="25"/>
      <c r="BU41" s="25"/>
      <c r="BV41" s="25"/>
      <c r="BW41" s="25"/>
      <c r="BX41" s="23"/>
      <c r="BY41" s="23"/>
      <c r="BZ41" s="23"/>
      <c r="CA41" s="23"/>
      <c r="CB41" s="23"/>
    </row>
    <row r="42" spans="3:87" s="22" customFormat="1" ht="18" customHeight="1">
      <c r="C42" s="32"/>
      <c r="D42" s="32"/>
      <c r="E42" s="32"/>
      <c r="F42" s="32"/>
      <c r="G42" s="32"/>
      <c r="H42" s="32"/>
      <c r="I42" s="32"/>
      <c r="K42" s="31"/>
      <c r="AH42" s="242"/>
      <c r="AI42" s="243"/>
      <c r="AJ42" s="244"/>
      <c r="AK42" s="256"/>
      <c r="AL42" s="243"/>
      <c r="AM42" s="244"/>
      <c r="AN42" s="256"/>
      <c r="AO42" s="243"/>
      <c r="AP42" s="244"/>
      <c r="AQ42" s="256"/>
      <c r="AR42" s="243"/>
      <c r="AS42" s="257"/>
      <c r="BQ42" s="23"/>
      <c r="BR42" s="23"/>
      <c r="BS42" s="23"/>
      <c r="BT42" s="23"/>
      <c r="BU42" s="24"/>
      <c r="BV42" s="25"/>
      <c r="BW42" s="25"/>
      <c r="BX42" s="25"/>
      <c r="BY42" s="24"/>
      <c r="BZ42" s="25"/>
      <c r="CA42" s="25"/>
      <c r="CB42" s="25"/>
      <c r="CC42" s="25"/>
      <c r="CD42" s="25"/>
      <c r="CE42" s="23"/>
      <c r="CF42" s="23"/>
      <c r="CG42" s="23"/>
      <c r="CH42" s="23"/>
      <c r="CI42" s="23"/>
    </row>
    <row r="43" spans="1:87" s="22" customFormat="1" ht="18" customHeight="1">
      <c r="A43" s="119"/>
      <c r="C43" s="32"/>
      <c r="D43" s="32"/>
      <c r="E43" s="32"/>
      <c r="F43" s="32"/>
      <c r="G43" s="32"/>
      <c r="H43" s="32"/>
      <c r="I43" s="32"/>
      <c r="K43" s="31"/>
      <c r="AH43" s="242"/>
      <c r="AI43" s="243"/>
      <c r="AJ43" s="244"/>
      <c r="AK43" s="256"/>
      <c r="AL43" s="243"/>
      <c r="AM43" s="244"/>
      <c r="AN43" s="256"/>
      <c r="AO43" s="243"/>
      <c r="AP43" s="244"/>
      <c r="AQ43" s="256"/>
      <c r="AR43" s="243"/>
      <c r="AS43" s="257"/>
      <c r="BQ43" s="23"/>
      <c r="BR43" s="23"/>
      <c r="BS43" s="23"/>
      <c r="BT43" s="23"/>
      <c r="BU43" s="24"/>
      <c r="BV43" s="25"/>
      <c r="BW43" s="25"/>
      <c r="BX43" s="25"/>
      <c r="BY43" s="24"/>
      <c r="BZ43" s="25"/>
      <c r="CA43" s="25"/>
      <c r="CB43" s="25"/>
      <c r="CC43" s="25"/>
      <c r="CD43" s="25"/>
      <c r="CE43" s="23"/>
      <c r="CF43" s="23"/>
      <c r="CG43" s="23"/>
      <c r="CH43" s="23"/>
      <c r="CI43" s="23"/>
    </row>
    <row r="44" spans="1:87" s="22" customFormat="1" ht="18" customHeight="1">
      <c r="A44" s="122"/>
      <c r="C44" s="32"/>
      <c r="D44" s="32"/>
      <c r="E44" s="32"/>
      <c r="F44" s="32"/>
      <c r="G44" s="32"/>
      <c r="H44" s="32"/>
      <c r="I44" s="32"/>
      <c r="K44" s="31"/>
      <c r="AH44" s="242"/>
      <c r="AI44" s="243"/>
      <c r="AJ44" s="244"/>
      <c r="AK44" s="256"/>
      <c r="AL44" s="243"/>
      <c r="AM44" s="244"/>
      <c r="AN44" s="256"/>
      <c r="AO44" s="243"/>
      <c r="AP44" s="244"/>
      <c r="AQ44" s="256"/>
      <c r="AR44" s="243"/>
      <c r="AS44" s="257"/>
      <c r="BQ44" s="23"/>
      <c r="BR44" s="23"/>
      <c r="BS44" s="23"/>
      <c r="BT44" s="23"/>
      <c r="BU44" s="24"/>
      <c r="BV44" s="25"/>
      <c r="BW44" s="25"/>
      <c r="BX44" s="25"/>
      <c r="BY44" s="24"/>
      <c r="BZ44" s="25"/>
      <c r="CA44" s="25"/>
      <c r="CB44" s="25"/>
      <c r="CC44" s="25"/>
      <c r="CD44" s="25"/>
      <c r="CE44" s="23"/>
      <c r="CF44" s="23"/>
      <c r="CG44" s="23"/>
      <c r="CH44" s="23"/>
      <c r="CI44" s="23"/>
    </row>
    <row r="45" spans="1:128" s="22" customFormat="1" ht="18" customHeight="1">
      <c r="A45" s="122"/>
      <c r="C45" s="32"/>
      <c r="D45" s="32"/>
      <c r="E45" s="32"/>
      <c r="F45" s="32"/>
      <c r="G45" s="32"/>
      <c r="H45" s="32"/>
      <c r="I45" s="32"/>
      <c r="K45" s="31"/>
      <c r="AH45" s="242"/>
      <c r="AI45" s="243"/>
      <c r="AJ45" s="244"/>
      <c r="AK45" s="256"/>
      <c r="AL45" s="243"/>
      <c r="AM45" s="244"/>
      <c r="AN45" s="256"/>
      <c r="AO45" s="243"/>
      <c r="AP45" s="244"/>
      <c r="AQ45" s="256"/>
      <c r="AR45" s="243"/>
      <c r="AS45" s="257"/>
      <c r="BQ45" s="58"/>
      <c r="BR45" s="58"/>
      <c r="BS45" s="58"/>
      <c r="BT45" s="146"/>
      <c r="BU45" s="147"/>
      <c r="BV45" s="147"/>
      <c r="BW45" s="147"/>
      <c r="BX45" s="146"/>
      <c r="BY45" s="147"/>
      <c r="BZ45" s="147"/>
      <c r="CA45" s="147"/>
      <c r="CB45" s="147"/>
      <c r="CC45" s="147"/>
      <c r="CD45" s="58"/>
      <c r="CE45" s="58"/>
      <c r="CF45" s="58"/>
      <c r="CG45" s="58"/>
      <c r="CH45" s="58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</row>
    <row r="46" spans="1:86" s="22" customFormat="1" ht="18" customHeight="1">
      <c r="A46" s="122"/>
      <c r="C46" s="32"/>
      <c r="D46" s="32"/>
      <c r="E46" s="32"/>
      <c r="F46" s="32"/>
      <c r="G46" s="32"/>
      <c r="H46" s="32"/>
      <c r="I46" s="32"/>
      <c r="K46" s="31"/>
      <c r="AH46" s="242"/>
      <c r="AI46" s="243"/>
      <c r="AJ46" s="244"/>
      <c r="AK46" s="256"/>
      <c r="AL46" s="243"/>
      <c r="AM46" s="244"/>
      <c r="AN46" s="256"/>
      <c r="AO46" s="243"/>
      <c r="AP46" s="244"/>
      <c r="AQ46" s="256"/>
      <c r="AR46" s="243"/>
      <c r="AS46" s="257"/>
      <c r="BQ46" s="23"/>
      <c r="BR46" s="23"/>
      <c r="BS46" s="23"/>
      <c r="BT46" s="24"/>
      <c r="BU46" s="25"/>
      <c r="BV46" s="25"/>
      <c r="BW46" s="25"/>
      <c r="BX46" s="24"/>
      <c r="BY46" s="25"/>
      <c r="BZ46" s="25"/>
      <c r="CA46" s="25"/>
      <c r="CB46" s="25"/>
      <c r="CC46" s="25"/>
      <c r="CD46" s="23"/>
      <c r="CE46" s="23"/>
      <c r="CF46" s="23"/>
      <c r="CG46" s="23"/>
      <c r="CH46" s="23"/>
    </row>
    <row r="47" spans="1:128" s="22" customFormat="1" ht="18" customHeight="1" thickBot="1">
      <c r="A47" s="122"/>
      <c r="C47" s="299" t="s">
        <v>16</v>
      </c>
      <c r="D47" s="300"/>
      <c r="E47" s="300"/>
      <c r="F47" s="300"/>
      <c r="G47" s="300"/>
      <c r="H47" s="300"/>
      <c r="I47" s="301"/>
      <c r="AH47" s="242"/>
      <c r="AI47" s="243"/>
      <c r="AJ47" s="244"/>
      <c r="AK47" s="256"/>
      <c r="AL47" s="243"/>
      <c r="AM47" s="244"/>
      <c r="AN47" s="256"/>
      <c r="AO47" s="243"/>
      <c r="AP47" s="244"/>
      <c r="AQ47" s="256"/>
      <c r="AR47" s="243"/>
      <c r="AS47" s="257"/>
      <c r="BQ47" s="28"/>
      <c r="BR47" s="28"/>
      <c r="BS47" s="28"/>
      <c r="BT47" s="29"/>
      <c r="BU47" s="28"/>
      <c r="BV47" s="28"/>
      <c r="BW47" s="28"/>
      <c r="BX47" s="29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</row>
    <row r="48" spans="1:86" s="22" customFormat="1" ht="18" customHeight="1" thickBot="1">
      <c r="A48" s="122"/>
      <c r="C48" s="302" t="s">
        <v>17</v>
      </c>
      <c r="D48" s="303"/>
      <c r="E48" s="303"/>
      <c r="F48" s="304"/>
      <c r="G48" s="302" t="s">
        <v>18</v>
      </c>
      <c r="H48" s="303"/>
      <c r="I48" s="304"/>
      <c r="K48" s="228" t="str">
        <f>IF(' '!L9=0,D18,IF(' '!B9&lt;&gt;' '!L9,"es liegen nicht alle Ergebnisse vor",D18))</f>
        <v>Gruppe A</v>
      </c>
      <c r="L48" s="229"/>
      <c r="M48" s="229"/>
      <c r="N48" s="229"/>
      <c r="O48" s="229"/>
      <c r="P48" s="229"/>
      <c r="Q48" s="229"/>
      <c r="R48" s="229"/>
      <c r="S48" s="229"/>
      <c r="T48" s="229"/>
      <c r="U48" s="229"/>
      <c r="V48" s="229"/>
      <c r="W48" s="229"/>
      <c r="X48" s="229"/>
      <c r="Y48" s="229"/>
      <c r="Z48" s="229"/>
      <c r="AA48" s="229"/>
      <c r="AB48" s="229"/>
      <c r="AC48" s="229"/>
      <c r="AD48" s="229"/>
      <c r="AE48" s="229"/>
      <c r="AF48" s="229"/>
      <c r="AG48" s="230"/>
      <c r="AH48" s="245"/>
      <c r="AI48" s="246"/>
      <c r="AJ48" s="247"/>
      <c r="AK48" s="258"/>
      <c r="AL48" s="246"/>
      <c r="AM48" s="247"/>
      <c r="AN48" s="258"/>
      <c r="AO48" s="246"/>
      <c r="AP48" s="247"/>
      <c r="AQ48" s="258"/>
      <c r="AR48" s="246"/>
      <c r="AS48" s="259"/>
      <c r="AT48" s="229" t="s">
        <v>19</v>
      </c>
      <c r="AU48" s="229"/>
      <c r="AV48" s="371"/>
      <c r="AW48" s="369" t="s">
        <v>20</v>
      </c>
      <c r="AX48" s="229"/>
      <c r="AY48" s="371"/>
      <c r="AZ48" s="369" t="s">
        <v>21</v>
      </c>
      <c r="BA48" s="229"/>
      <c r="BB48" s="371"/>
      <c r="BC48" s="369" t="s">
        <v>22</v>
      </c>
      <c r="BD48" s="229"/>
      <c r="BE48" s="371"/>
      <c r="BF48" s="370" t="s">
        <v>23</v>
      </c>
      <c r="BG48" s="370"/>
      <c r="BH48" s="370"/>
      <c r="BI48" s="370"/>
      <c r="BJ48" s="370"/>
      <c r="BK48" s="370" t="s">
        <v>24</v>
      </c>
      <c r="BL48" s="370"/>
      <c r="BM48" s="369"/>
      <c r="BN48" s="369" t="s">
        <v>25</v>
      </c>
      <c r="BO48" s="229"/>
      <c r="BP48" s="230"/>
      <c r="BQ48" s="23"/>
      <c r="BR48" s="23"/>
      <c r="BS48" s="23"/>
      <c r="BT48" s="24"/>
      <c r="BU48" s="25"/>
      <c r="BV48" s="25"/>
      <c r="BW48" s="25"/>
      <c r="BX48" s="24"/>
      <c r="BY48" s="25"/>
      <c r="BZ48" s="25"/>
      <c r="CA48" s="25"/>
      <c r="CB48" s="25"/>
      <c r="CC48" s="25"/>
      <c r="CD48" s="23"/>
      <c r="CE48" s="23"/>
      <c r="CF48" s="23"/>
      <c r="CG48" s="23"/>
      <c r="CH48" s="23"/>
    </row>
    <row r="49" spans="1:88" s="22" customFormat="1" ht="18" customHeight="1">
      <c r="A49" s="122"/>
      <c r="C49" s="298"/>
      <c r="D49" s="298"/>
      <c r="E49" s="298"/>
      <c r="F49" s="298"/>
      <c r="G49" s="298"/>
      <c r="H49" s="298"/>
      <c r="I49" s="298"/>
      <c r="K49" s="237">
        <f>IF(' '!$L$9=0,"",1)</f>
      </c>
      <c r="L49" s="238"/>
      <c r="M49" s="235" t="str">
        <f>IF(' '!$L$9=0,D19,VLOOKUP(' '!B5,' '!$C$5:$O$8,4,0))</f>
        <v>SpVgg05/99Bomber Bad Homburg</v>
      </c>
      <c r="N49" s="236"/>
      <c r="O49" s="236"/>
      <c r="P49" s="236"/>
      <c r="Q49" s="236"/>
      <c r="R49" s="236"/>
      <c r="S49" s="236"/>
      <c r="T49" s="236"/>
      <c r="U49" s="236"/>
      <c r="V49" s="236"/>
      <c r="W49" s="236"/>
      <c r="X49" s="236"/>
      <c r="Y49" s="236"/>
      <c r="Z49" s="236"/>
      <c r="AA49" s="236"/>
      <c r="AB49" s="236"/>
      <c r="AC49" s="236"/>
      <c r="AD49" s="236"/>
      <c r="AE49" s="236"/>
      <c r="AF49" s="236"/>
      <c r="AG49" s="236"/>
      <c r="AH49" s="271"/>
      <c r="AI49" s="271"/>
      <c r="AJ49" s="272"/>
      <c r="AK49" s="269">
        <f>IF(AND(M49&amp;$AK$41=VLOOKUP(M49&amp;$AK$41,' '!$D$23:$H$46,1,0),VLOOKUP(M49&amp;$AK$41,' '!$D$23:$H$46,4,0)&lt;&gt;""),VLOOKUP(M49&amp;$AK$41,' '!$D$23:$H$46,4,0),VLOOKUP(M49&amp;$AK$41,' '!$D$23:$H$46,5,0))</f>
      </c>
      <c r="AL49" s="269"/>
      <c r="AM49" s="269"/>
      <c r="AN49" s="269">
        <f>IF(AND(M49&amp;$AN$41=VLOOKUP(M49&amp;$AN$41,' '!$D$23:$H$46,1,0),VLOOKUP(M49&amp;$AN$41,' '!$D$23:$H$46,4,0)&lt;&gt;""),VLOOKUP(M49&amp;$AN$41,' '!$D$23:$H$46,4,0),VLOOKUP(M49&amp;$AN$41,' '!$D$23:$H$46,5,0))</f>
      </c>
      <c r="AO49" s="269"/>
      <c r="AP49" s="269"/>
      <c r="AQ49" s="267">
        <f>IF(AND(M49&amp;$AQ$41=VLOOKUP(M49&amp;$AQ$41,' '!$D$23:$H$46,1,0),VLOOKUP(M49&amp;$AQ$41,' '!$D$23:$H$46,4,0)&lt;&gt;""),VLOOKUP(M49&amp;$AQ$41,' '!$D$23:$H$46,4,0),VLOOKUP(M49&amp;$AQ$41,' '!$D$23:$H$46,5,0))</f>
      </c>
      <c r="AR49" s="268"/>
      <c r="AS49" s="268"/>
      <c r="AT49" s="268">
        <f>IF(' '!$L$9=0,"",VLOOKUP(' '!B5,' '!$C$5:$O$8,10,0))</f>
      </c>
      <c r="AU49" s="268"/>
      <c r="AV49" s="364"/>
      <c r="AW49" s="269">
        <f>IF(' '!$L$9=0,"",VLOOKUP(' '!B5,' '!$C$5:$O$8,11,0))</f>
      </c>
      <c r="AX49" s="269"/>
      <c r="AY49" s="269"/>
      <c r="AZ49" s="269">
        <f>IF(' '!$L$9=0,"",VLOOKUP(' '!B5,' '!$C$5:$O$8,12,0))</f>
      </c>
      <c r="BA49" s="269"/>
      <c r="BB49" s="269"/>
      <c r="BC49" s="269">
        <f>IF(' '!$L$9=0,"",VLOOKUP(' '!B5,' '!$C$5:$O$8,13,0))</f>
      </c>
      <c r="BD49" s="269"/>
      <c r="BE49" s="269"/>
      <c r="BF49" s="360">
        <f>IF(' '!$L$9=0,"",VLOOKUP(' '!B5,' '!$C$5:$O$8,5,0))</f>
      </c>
      <c r="BG49" s="360"/>
      <c r="BH49" s="123">
        <f>IF(' '!$L$9=0,"",":")</f>
      </c>
      <c r="BI49" s="361">
        <f>IF(' '!$L$9=0,"",VLOOKUP(' '!B5,' '!$C$5:$O$8,6,0))</f>
      </c>
      <c r="BJ49" s="269"/>
      <c r="BK49" s="372">
        <f>IF(' '!$L$9=0,"",BF49-BI49)</f>
      </c>
      <c r="BL49" s="372"/>
      <c r="BM49" s="373"/>
      <c r="BN49" s="269">
        <f>IF(' '!$L$9=0,"",VLOOKUP(' '!B5,' '!$C$5:$O$8,7,0))</f>
      </c>
      <c r="BO49" s="269"/>
      <c r="BP49" s="267"/>
      <c r="BQ49" s="140"/>
      <c r="BR49" s="140"/>
      <c r="BS49" s="140"/>
      <c r="BT49" s="141"/>
      <c r="BU49" s="140"/>
      <c r="BV49" s="140"/>
      <c r="BW49" s="139"/>
      <c r="BX49" s="139"/>
      <c r="BY49" s="139"/>
      <c r="BZ49" s="139"/>
      <c r="CA49" s="139"/>
      <c r="CB49" s="139"/>
      <c r="CC49" s="139"/>
      <c r="CD49" s="23"/>
      <c r="CE49" s="23"/>
      <c r="CF49" s="23"/>
      <c r="CG49" s="23"/>
      <c r="CH49" s="23"/>
      <c r="CI49" s="23"/>
      <c r="CJ49" s="23"/>
    </row>
    <row r="50" spans="1:88" s="22" customFormat="1" ht="18" customHeight="1">
      <c r="A50" s="122"/>
      <c r="C50" s="298"/>
      <c r="D50" s="298"/>
      <c r="E50" s="298"/>
      <c r="F50" s="298"/>
      <c r="G50" s="298"/>
      <c r="H50" s="298"/>
      <c r="I50" s="298"/>
      <c r="K50" s="365">
        <f>IF(' '!$L$9=0,"",IF(VLOOKUP(' '!B6,' '!$C$5:$E$8,3,0)=MAX(K$49:K49),"",' '!B6))</f>
      </c>
      <c r="L50" s="366"/>
      <c r="M50" s="233" t="str">
        <f>IF(' '!$L$9=0,D20,VLOOKUP(' '!B6,' '!$C$5:$O$8,4,0))</f>
        <v>ETB SW Essen </v>
      </c>
      <c r="N50" s="234"/>
      <c r="O50" s="234"/>
      <c r="P50" s="234"/>
      <c r="Q50" s="234"/>
      <c r="R50" s="234"/>
      <c r="S50" s="234"/>
      <c r="T50" s="234"/>
      <c r="U50" s="234"/>
      <c r="V50" s="234"/>
      <c r="W50" s="234"/>
      <c r="X50" s="234"/>
      <c r="Y50" s="234"/>
      <c r="Z50" s="234"/>
      <c r="AA50" s="234"/>
      <c r="AB50" s="234"/>
      <c r="AC50" s="234"/>
      <c r="AD50" s="234"/>
      <c r="AE50" s="234"/>
      <c r="AF50" s="234"/>
      <c r="AG50" s="234"/>
      <c r="AH50" s="264">
        <f>IF(AND(M50&amp;$AH$41=VLOOKUP(M50&amp;$AH$41,' '!$D$23:$H$46,1,0),VLOOKUP(M50&amp;$AH$41,' '!$D$23:$H$46,4,0)&lt;&gt;""),VLOOKUP(M50&amp;$AH$41,' '!$D$23:$H$46,4,0),VLOOKUP(M50&amp;$AH$41,' '!$D$23:$H$46,5,0))</f>
      </c>
      <c r="AI50" s="264"/>
      <c r="AJ50" s="270"/>
      <c r="AK50" s="262"/>
      <c r="AL50" s="262"/>
      <c r="AM50" s="262"/>
      <c r="AN50" s="261">
        <f>IF(AND(M50&amp;$AN$41=VLOOKUP(M50&amp;$AN$41,' '!$D$23:$H$46,1,0),VLOOKUP(M50&amp;$AN$41,' '!$D$23:$H$46,4,0)&lt;&gt;""),VLOOKUP(M50&amp;$AN$41,' '!$D$23:$H$46,4,0),VLOOKUP(M50&amp;$AN$41,' '!$D$23:$H$46,5,0))</f>
      </c>
      <c r="AO50" s="261"/>
      <c r="AP50" s="261"/>
      <c r="AQ50" s="263">
        <f>IF(AND(M50&amp;$AQ$41=VLOOKUP(M50&amp;$AQ$41,' '!$D$23:$H$46,1,0),VLOOKUP(M50&amp;$AQ$41,' '!$D$23:$H$46,4,0)&lt;&gt;""),VLOOKUP(M50&amp;$AQ$41,' '!$D$23:$H$46,4,0),VLOOKUP(M50&amp;$AQ$41,' '!$D$23:$H$46,5,0))</f>
      </c>
      <c r="AR50" s="264"/>
      <c r="AS50" s="264"/>
      <c r="AT50" s="264">
        <f>IF(' '!$L$9=0,"",VLOOKUP(' '!B6,' '!$C$5:$O$8,10,0))</f>
      </c>
      <c r="AU50" s="264"/>
      <c r="AV50" s="270"/>
      <c r="AW50" s="261">
        <f>IF(' '!$L$9=0,"",VLOOKUP(' '!B6,' '!$C$5:$O$8,11,0))</f>
      </c>
      <c r="AX50" s="261"/>
      <c r="AY50" s="261"/>
      <c r="AZ50" s="261">
        <f>IF(' '!$L$9=0,"",VLOOKUP(' '!B6,' '!$C$5:$O$8,12,0))</f>
      </c>
      <c r="BA50" s="261"/>
      <c r="BB50" s="261"/>
      <c r="BC50" s="261">
        <f>IF(' '!$L$9=0,"",VLOOKUP(' '!B6,' '!$C$5:$O$8,13,0))</f>
      </c>
      <c r="BD50" s="261"/>
      <c r="BE50" s="261"/>
      <c r="BF50" s="351">
        <f>IF(' '!$L$9=0,"",VLOOKUP(' '!B6,' '!$C$5:$O$8,5,0))</f>
      </c>
      <c r="BG50" s="351"/>
      <c r="BH50" s="124">
        <f>IF(' '!$L$9=0,"",":")</f>
      </c>
      <c r="BI50" s="347">
        <f>IF(' '!$L$9=0,"",VLOOKUP(' '!B6,' '!$C$5:$O$8,6,0))</f>
      </c>
      <c r="BJ50" s="261"/>
      <c r="BK50" s="348">
        <f>IF(' '!$L$9=0,"",BF50-BI50)</f>
      </c>
      <c r="BL50" s="348"/>
      <c r="BM50" s="349"/>
      <c r="BN50" s="261">
        <f>IF(' '!$L$9=0,"",VLOOKUP(' '!B6,' '!$C$5:$O$8,7,0))</f>
      </c>
      <c r="BO50" s="261"/>
      <c r="BP50" s="263"/>
      <c r="BQ50" s="140"/>
      <c r="BR50" s="140"/>
      <c r="BS50" s="140"/>
      <c r="BT50" s="141"/>
      <c r="BU50" s="140"/>
      <c r="BV50" s="140"/>
      <c r="BW50" s="139"/>
      <c r="BX50" s="139"/>
      <c r="BY50" s="139"/>
      <c r="BZ50" s="139"/>
      <c r="CA50" s="139"/>
      <c r="CB50" s="139"/>
      <c r="CC50" s="139"/>
      <c r="CD50" s="23"/>
      <c r="CE50" s="23"/>
      <c r="CF50" s="23"/>
      <c r="CG50" s="23"/>
      <c r="CH50" s="23"/>
      <c r="CI50" s="23"/>
      <c r="CJ50" s="23"/>
    </row>
    <row r="51" spans="1:88" s="22" customFormat="1" ht="18" customHeight="1">
      <c r="A51" s="122"/>
      <c r="B51" s="21"/>
      <c r="C51" s="298"/>
      <c r="D51" s="298"/>
      <c r="E51" s="298"/>
      <c r="F51" s="298"/>
      <c r="G51" s="298"/>
      <c r="H51" s="298"/>
      <c r="I51" s="298"/>
      <c r="K51" s="365">
        <f>IF(' '!$L$9=0,"",IF(VLOOKUP(' '!B7,' '!$C$5:$E$8,3,0)=MAX(K$49:K50),"",' '!B7))</f>
      </c>
      <c r="L51" s="366"/>
      <c r="M51" s="233" t="str">
        <f>IF(' '!$L$9=0,D21,VLOOKUP(' '!B7,' '!$C$5:$O$8,4,0))</f>
        <v>FC Gießen</v>
      </c>
      <c r="N51" s="234"/>
      <c r="O51" s="234"/>
      <c r="P51" s="234"/>
      <c r="Q51" s="234"/>
      <c r="R51" s="234"/>
      <c r="S51" s="234"/>
      <c r="T51" s="234"/>
      <c r="U51" s="234"/>
      <c r="V51" s="234"/>
      <c r="W51" s="234"/>
      <c r="X51" s="234"/>
      <c r="Y51" s="234"/>
      <c r="Z51" s="234"/>
      <c r="AA51" s="234"/>
      <c r="AB51" s="234"/>
      <c r="AC51" s="234"/>
      <c r="AD51" s="234"/>
      <c r="AE51" s="234"/>
      <c r="AF51" s="234"/>
      <c r="AG51" s="234"/>
      <c r="AH51" s="264">
        <f>IF(AND(M51&amp;$AH$41=VLOOKUP(M51&amp;$AH$41,' '!$D$23:$H$46,1,0),VLOOKUP(M51&amp;$AH$41,' '!$D$23:$H$46,4,0)&lt;&gt;""),VLOOKUP(M51&amp;$AH$41,' '!$D$23:$H$46,4,0),VLOOKUP(M51&amp;$AH$41,' '!$D$23:$H$46,5,0))</f>
      </c>
      <c r="AI51" s="264"/>
      <c r="AJ51" s="270"/>
      <c r="AK51" s="261">
        <f>IF(AND(M51&amp;$AK$41=VLOOKUP(M51&amp;$AK$41,' '!$D$23:$H$46,1,0),VLOOKUP(M51&amp;$AK$41,' '!$D$23:$H$46,4,0)&lt;&gt;""),VLOOKUP(M51&amp;$AK$41,' '!$D$23:$H$46,4,0),VLOOKUP(M51&amp;$AK$41,' '!$D$23:$H$46,5,0))</f>
      </c>
      <c r="AL51" s="261"/>
      <c r="AM51" s="261"/>
      <c r="AN51" s="262"/>
      <c r="AO51" s="262"/>
      <c r="AP51" s="262"/>
      <c r="AQ51" s="263">
        <f>IF(AND(M51&amp;$AQ$41=VLOOKUP(M51&amp;$AQ$41,' '!$D$23:$H$46,1,0),VLOOKUP(M51&amp;$AQ$41,' '!$D$23:$H$46,4,0)&lt;&gt;""),VLOOKUP(M51&amp;$AQ$41,' '!$D$23:$H$46,4,0),VLOOKUP(M51&amp;$AQ$41,' '!$D$23:$H$46,5,0))</f>
      </c>
      <c r="AR51" s="264"/>
      <c r="AS51" s="264"/>
      <c r="AT51" s="264">
        <f>IF(' '!$L$9=0,"",VLOOKUP(' '!B7,' '!$C$5:$O$8,10,0))</f>
      </c>
      <c r="AU51" s="264"/>
      <c r="AV51" s="270"/>
      <c r="AW51" s="261">
        <f>IF(' '!$L$9=0,"",VLOOKUP(' '!B7,' '!$C$5:$O$8,11,0))</f>
      </c>
      <c r="AX51" s="261"/>
      <c r="AY51" s="261"/>
      <c r="AZ51" s="261">
        <f>IF(' '!$L$9=0,"",VLOOKUP(' '!B7,' '!$C$5:$O$8,12,0))</f>
      </c>
      <c r="BA51" s="261"/>
      <c r="BB51" s="261"/>
      <c r="BC51" s="261">
        <f>IF(' '!$L$9=0,"",VLOOKUP(' '!B7,' '!$C$5:$O$8,13,0))</f>
      </c>
      <c r="BD51" s="261"/>
      <c r="BE51" s="261"/>
      <c r="BF51" s="351">
        <f>IF(' '!$L$9=0,"",VLOOKUP(' '!B7,' '!$C$5:$O$8,5,0))</f>
      </c>
      <c r="BG51" s="351"/>
      <c r="BH51" s="124">
        <f>IF(' '!$L$9=0,"",":")</f>
      </c>
      <c r="BI51" s="347">
        <f>IF(' '!$L$9=0,"",VLOOKUP(' '!B7,' '!$C$5:$O$8,6,0))</f>
      </c>
      <c r="BJ51" s="261"/>
      <c r="BK51" s="348">
        <f>IF(' '!$L$9=0,"",BF51-BI51)</f>
      </c>
      <c r="BL51" s="348"/>
      <c r="BM51" s="349"/>
      <c r="BN51" s="261">
        <f>IF(' '!$L$9=0,"",VLOOKUP(' '!B7,' '!$C$5:$O$8,7,0))</f>
      </c>
      <c r="BO51" s="261"/>
      <c r="BP51" s="263"/>
      <c r="BQ51" s="140"/>
      <c r="BR51" s="140"/>
      <c r="BS51" s="140"/>
      <c r="BT51" s="141"/>
      <c r="BU51" s="140"/>
      <c r="BV51" s="140"/>
      <c r="BW51" s="139"/>
      <c r="BX51" s="139"/>
      <c r="BY51" s="139"/>
      <c r="BZ51" s="139"/>
      <c r="CA51" s="139"/>
      <c r="CB51" s="139"/>
      <c r="CC51" s="139"/>
      <c r="CD51" s="23"/>
      <c r="CE51" s="23"/>
      <c r="CF51" s="23"/>
      <c r="CG51" s="23"/>
      <c r="CH51" s="23"/>
      <c r="CI51" s="23"/>
      <c r="CJ51" s="23"/>
    </row>
    <row r="52" spans="1:88" s="22" customFormat="1" ht="18" customHeight="1" thickBot="1">
      <c r="A52" s="122"/>
      <c r="C52" s="298"/>
      <c r="D52" s="298"/>
      <c r="E52" s="298"/>
      <c r="F52" s="298"/>
      <c r="G52" s="298"/>
      <c r="H52" s="298"/>
      <c r="I52" s="298"/>
      <c r="K52" s="362">
        <f>IF(' '!$L$9=0,"",IF(VLOOKUP(' '!B8,' '!$C$5:$E$8,3,0)=MAX(K$49:K51),"",' '!B8))</f>
      </c>
      <c r="L52" s="363"/>
      <c r="M52" s="231" t="str">
        <f>IF(' '!$L$9=0,D22,VLOOKUP(' '!B8,' '!$C$5:$O$8,4,0))</f>
        <v>SG Rosenhöhe 1895 Offenbach eV</v>
      </c>
      <c r="N52" s="232"/>
      <c r="O52" s="232"/>
      <c r="P52" s="232"/>
      <c r="Q52" s="232"/>
      <c r="R52" s="232"/>
      <c r="S52" s="232"/>
      <c r="T52" s="232"/>
      <c r="U52" s="232"/>
      <c r="V52" s="232"/>
      <c r="W52" s="232"/>
      <c r="X52" s="232"/>
      <c r="Y52" s="232"/>
      <c r="Z52" s="232"/>
      <c r="AA52" s="232"/>
      <c r="AB52" s="232"/>
      <c r="AC52" s="232"/>
      <c r="AD52" s="232"/>
      <c r="AE52" s="232"/>
      <c r="AF52" s="232"/>
      <c r="AG52" s="232"/>
      <c r="AH52" s="273">
        <f>IF(AND(M52&amp;$AH$41=VLOOKUP(M52&amp;$AH$41,' '!$D$23:$H$46,1,0),VLOOKUP(M52&amp;$AH$41,' '!$D$23:$H$46,4,0)&lt;&gt;""),VLOOKUP(M52&amp;$AH$41,' '!$D$23:$H$46,4,0),VLOOKUP(M52&amp;$AH$41,' '!$D$23:$H$46,5,0))</f>
      </c>
      <c r="AI52" s="273"/>
      <c r="AJ52" s="274"/>
      <c r="AK52" s="260">
        <f>IF(AND(M52&amp;$AK$41=VLOOKUP(M52&amp;$AK$41,' '!$D$23:$H$46,1,0),VLOOKUP(M52&amp;$AK$41,' '!$D$23:$H$46,4,0)&lt;&gt;""),VLOOKUP(M52&amp;$AK$41,' '!$D$23:$H$46,4,0),VLOOKUP(M52&amp;$AK$41,' '!$D$23:$H$46,5,0))</f>
      </c>
      <c r="AL52" s="260"/>
      <c r="AM52" s="260"/>
      <c r="AN52" s="260">
        <f>IF(AND(M52&amp;$AN$41=VLOOKUP(M52&amp;$AN$41,' '!$D$23:$H$46,1,0),VLOOKUP(M52&amp;$AN$41,' '!$D$23:$H$46,4,0)&lt;&gt;""),VLOOKUP(M52&amp;$AN$41,' '!$D$23:$H$46,4,0),VLOOKUP(M52&amp;$AN$41,' '!$D$23:$H$46,5,0))</f>
      </c>
      <c r="AO52" s="260"/>
      <c r="AP52" s="260"/>
      <c r="AQ52" s="265"/>
      <c r="AR52" s="266"/>
      <c r="AS52" s="266"/>
      <c r="AT52" s="273">
        <f>IF(' '!$L$9=0,"",VLOOKUP(' '!B8,' '!$C$5:$O$8,10,0))</f>
      </c>
      <c r="AU52" s="273"/>
      <c r="AV52" s="274"/>
      <c r="AW52" s="260">
        <f>IF(' '!$L$9=0,"",VLOOKUP(' '!B8,' '!$C$5:$O$8,11,0))</f>
      </c>
      <c r="AX52" s="260"/>
      <c r="AY52" s="260"/>
      <c r="AZ52" s="260">
        <f>IF(' '!$L$9=0,"",VLOOKUP(' '!B8,' '!$C$5:$O$8,12,0))</f>
      </c>
      <c r="BA52" s="260"/>
      <c r="BB52" s="260"/>
      <c r="BC52" s="260">
        <f>IF(' '!$L$9=0,"",VLOOKUP(' '!B8,' '!$C$5:$O$8,13,0))</f>
      </c>
      <c r="BD52" s="260"/>
      <c r="BE52" s="260"/>
      <c r="BF52" s="357">
        <f>IF(' '!$L$9=0,"",VLOOKUP(' '!B8,' '!$C$5:$O$8,5,0))</f>
      </c>
      <c r="BG52" s="357"/>
      <c r="BH52" s="125">
        <f>IF(' '!$L$9=0,"",":")</f>
      </c>
      <c r="BI52" s="358">
        <f>IF(' '!$L$9=0,"",VLOOKUP(' '!B8,' '!$C$5:$O$8,6,0))</f>
      </c>
      <c r="BJ52" s="260"/>
      <c r="BK52" s="376">
        <f>IF(' '!$L$9=0,"",BF52-BI52)</f>
      </c>
      <c r="BL52" s="376"/>
      <c r="BM52" s="377"/>
      <c r="BN52" s="260">
        <f>IF(' '!$L$9=0,"",VLOOKUP(' '!B8,' '!$C$5:$O$8,7,0))</f>
      </c>
      <c r="BO52" s="260"/>
      <c r="BP52" s="374"/>
      <c r="BQ52" s="140"/>
      <c r="BR52" s="140"/>
      <c r="BS52" s="140"/>
      <c r="BT52" s="141"/>
      <c r="BU52" s="140"/>
      <c r="BV52" s="140"/>
      <c r="BW52" s="139"/>
      <c r="BX52" s="139"/>
      <c r="BY52" s="139"/>
      <c r="BZ52" s="139"/>
      <c r="CA52" s="139"/>
      <c r="CB52" s="139"/>
      <c r="CC52" s="139"/>
      <c r="CD52" s="23"/>
      <c r="CE52" s="23"/>
      <c r="CF52" s="23"/>
      <c r="CG52" s="23"/>
      <c r="CH52" s="23"/>
      <c r="CI52" s="23"/>
      <c r="CJ52" s="23"/>
    </row>
    <row r="53" spans="1:88" s="22" customFormat="1" ht="18" customHeight="1" thickBot="1">
      <c r="A53" s="122"/>
      <c r="C53" s="126"/>
      <c r="D53" s="126"/>
      <c r="E53" s="126"/>
      <c r="F53" s="126"/>
      <c r="G53" s="126"/>
      <c r="H53" s="126"/>
      <c r="I53" s="126"/>
      <c r="K53" s="127"/>
      <c r="L53" s="127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129"/>
      <c r="BJ53" s="129"/>
      <c r="BK53" s="130"/>
      <c r="BL53" s="130"/>
      <c r="BM53" s="130"/>
      <c r="BN53" s="129"/>
      <c r="BO53" s="129"/>
      <c r="BP53" s="129"/>
      <c r="BQ53" s="140"/>
      <c r="BR53" s="140"/>
      <c r="BS53" s="140"/>
      <c r="BT53" s="141"/>
      <c r="BU53" s="140"/>
      <c r="BV53" s="140"/>
      <c r="BW53" s="139"/>
      <c r="BX53" s="139"/>
      <c r="BY53" s="139"/>
      <c r="BZ53" s="139"/>
      <c r="CA53" s="139"/>
      <c r="CB53" s="139"/>
      <c r="CC53" s="139"/>
      <c r="CD53" s="23"/>
      <c r="CE53" s="23"/>
      <c r="CF53" s="23"/>
      <c r="CG53" s="23"/>
      <c r="CH53" s="23"/>
      <c r="CI53" s="23"/>
      <c r="CJ53" s="23"/>
    </row>
    <row r="54" spans="1:88" s="22" customFormat="1" ht="18" customHeight="1">
      <c r="A54" s="122"/>
      <c r="C54" s="126"/>
      <c r="D54" s="126"/>
      <c r="E54" s="126"/>
      <c r="F54" s="126"/>
      <c r="G54" s="126"/>
      <c r="H54" s="126"/>
      <c r="I54" s="126"/>
      <c r="K54" s="127"/>
      <c r="L54" s="127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275" t="str">
        <f>M62</f>
        <v>SV Viktoria Preußen 07 e.V. Ffm.</v>
      </c>
      <c r="AI54" s="248"/>
      <c r="AJ54" s="248"/>
      <c r="AK54" s="248" t="str">
        <f>M63</f>
        <v>Makkabi Frankfurt</v>
      </c>
      <c r="AL54" s="248"/>
      <c r="AM54" s="248"/>
      <c r="AN54" s="248" t="str">
        <f>M64</f>
        <v>TSG Wieseck </v>
      </c>
      <c r="AO54" s="248"/>
      <c r="AP54" s="248"/>
      <c r="AQ54" s="248" t="str">
        <f>M65</f>
        <v>FC Ober-Rosbach</v>
      </c>
      <c r="AR54" s="248"/>
      <c r="AS54" s="249"/>
      <c r="AT54" s="129"/>
      <c r="AU54" s="129"/>
      <c r="AV54" s="129"/>
      <c r="AW54" s="129"/>
      <c r="AX54" s="129"/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  <c r="BI54" s="129"/>
      <c r="BJ54" s="129"/>
      <c r="BK54" s="130"/>
      <c r="BL54" s="130"/>
      <c r="BM54" s="130"/>
      <c r="BN54" s="129"/>
      <c r="BO54" s="129"/>
      <c r="BP54" s="129"/>
      <c r="BQ54" s="140"/>
      <c r="BR54" s="140"/>
      <c r="BS54" s="140"/>
      <c r="BT54" s="141"/>
      <c r="BU54" s="140"/>
      <c r="BV54" s="140"/>
      <c r="BW54" s="139"/>
      <c r="BX54" s="139"/>
      <c r="BY54" s="139"/>
      <c r="BZ54" s="139"/>
      <c r="CA54" s="139"/>
      <c r="CB54" s="139"/>
      <c r="CC54" s="139"/>
      <c r="CD54" s="23"/>
      <c r="CE54" s="23"/>
      <c r="CF54" s="23"/>
      <c r="CG54" s="23"/>
      <c r="CH54" s="23"/>
      <c r="CI54" s="23"/>
      <c r="CJ54" s="23"/>
    </row>
    <row r="55" spans="1:94" s="22" customFormat="1" ht="18" customHeight="1">
      <c r="A55" s="122"/>
      <c r="C55" s="126"/>
      <c r="D55" s="126"/>
      <c r="E55" s="126"/>
      <c r="F55" s="126"/>
      <c r="G55" s="126"/>
      <c r="H55" s="126"/>
      <c r="I55" s="126"/>
      <c r="K55" s="127"/>
      <c r="L55" s="127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276"/>
      <c r="AI55" s="250"/>
      <c r="AJ55" s="250"/>
      <c r="AK55" s="250"/>
      <c r="AL55" s="250"/>
      <c r="AM55" s="250"/>
      <c r="AN55" s="250"/>
      <c r="AO55" s="250"/>
      <c r="AP55" s="250"/>
      <c r="AQ55" s="250"/>
      <c r="AR55" s="250"/>
      <c r="AS55" s="251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129"/>
      <c r="BF55" s="129"/>
      <c r="BG55" s="129"/>
      <c r="BH55" s="129"/>
      <c r="BI55" s="129"/>
      <c r="BJ55" s="129"/>
      <c r="BK55" s="130"/>
      <c r="BL55" s="130"/>
      <c r="BM55" s="130"/>
      <c r="BN55" s="129"/>
      <c r="BO55" s="129"/>
      <c r="BP55" s="129"/>
      <c r="BQ55" s="140"/>
      <c r="BR55" s="140"/>
      <c r="BS55" s="140"/>
      <c r="BT55" s="141"/>
      <c r="BU55" s="140"/>
      <c r="BV55" s="140"/>
      <c r="BW55" s="139"/>
      <c r="BX55" s="139"/>
      <c r="BY55" s="139"/>
      <c r="BZ55" s="139"/>
      <c r="CA55" s="139"/>
      <c r="CB55" s="139"/>
      <c r="CC55" s="139"/>
      <c r="CD55" s="23"/>
      <c r="CE55" s="23"/>
      <c r="CF55" s="23"/>
      <c r="CG55" s="23"/>
      <c r="CH55" s="139"/>
      <c r="CI55" s="139"/>
      <c r="CJ55" s="139"/>
      <c r="CK55" s="122"/>
      <c r="CL55" s="122"/>
      <c r="CM55" s="122"/>
      <c r="CN55" s="122"/>
      <c r="CO55" s="122"/>
      <c r="CP55" s="122"/>
    </row>
    <row r="56" spans="2:94" s="22" customFormat="1" ht="18" customHeight="1">
      <c r="B56" s="23"/>
      <c r="C56" s="126"/>
      <c r="D56" s="126"/>
      <c r="E56" s="126"/>
      <c r="F56" s="126"/>
      <c r="G56" s="126"/>
      <c r="H56" s="126"/>
      <c r="I56" s="126"/>
      <c r="K56" s="127"/>
      <c r="L56" s="127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276"/>
      <c r="AI56" s="250"/>
      <c r="AJ56" s="250"/>
      <c r="AK56" s="250"/>
      <c r="AL56" s="250"/>
      <c r="AM56" s="250"/>
      <c r="AN56" s="250"/>
      <c r="AO56" s="250"/>
      <c r="AP56" s="250"/>
      <c r="AQ56" s="250"/>
      <c r="AR56" s="250"/>
      <c r="AS56" s="251"/>
      <c r="AT56" s="129"/>
      <c r="AU56" s="129"/>
      <c r="AV56" s="129"/>
      <c r="AW56" s="129"/>
      <c r="AX56" s="129"/>
      <c r="AY56" s="129"/>
      <c r="AZ56" s="129"/>
      <c r="BA56" s="129"/>
      <c r="BB56" s="129"/>
      <c r="BC56" s="129"/>
      <c r="BD56" s="129"/>
      <c r="BE56" s="129"/>
      <c r="BF56" s="129"/>
      <c r="BG56" s="129"/>
      <c r="BH56" s="129"/>
      <c r="BI56" s="129"/>
      <c r="BJ56" s="129"/>
      <c r="BK56" s="130"/>
      <c r="BL56" s="130"/>
      <c r="BM56" s="130"/>
      <c r="BN56" s="129"/>
      <c r="BO56" s="129"/>
      <c r="BP56" s="129"/>
      <c r="BQ56" s="140"/>
      <c r="BR56" s="140"/>
      <c r="BS56" s="140"/>
      <c r="BT56" s="141"/>
      <c r="BU56" s="140"/>
      <c r="BV56" s="140"/>
      <c r="BW56" s="139"/>
      <c r="BX56" s="139"/>
      <c r="BY56" s="139"/>
      <c r="BZ56" s="139"/>
      <c r="CA56" s="139"/>
      <c r="CB56" s="139"/>
      <c r="CC56" s="139"/>
      <c r="CD56" s="23"/>
      <c r="CE56" s="23"/>
      <c r="CF56" s="23"/>
      <c r="CG56" s="23"/>
      <c r="CH56" s="139"/>
      <c r="CI56" s="139"/>
      <c r="CJ56" s="139"/>
      <c r="CK56" s="122"/>
      <c r="CL56" s="122"/>
      <c r="CM56" s="122"/>
      <c r="CN56" s="122"/>
      <c r="CO56" s="122"/>
      <c r="CP56" s="122"/>
    </row>
    <row r="57" spans="3:88" s="22" customFormat="1" ht="18" customHeight="1">
      <c r="C57" s="126"/>
      <c r="D57" s="126"/>
      <c r="E57" s="126"/>
      <c r="F57" s="126"/>
      <c r="G57" s="126"/>
      <c r="H57" s="126"/>
      <c r="I57" s="126"/>
      <c r="K57" s="127"/>
      <c r="L57" s="127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276"/>
      <c r="AI57" s="250"/>
      <c r="AJ57" s="250"/>
      <c r="AK57" s="250"/>
      <c r="AL57" s="250"/>
      <c r="AM57" s="250"/>
      <c r="AN57" s="250"/>
      <c r="AO57" s="250"/>
      <c r="AP57" s="250"/>
      <c r="AQ57" s="250"/>
      <c r="AR57" s="250"/>
      <c r="AS57" s="251"/>
      <c r="AT57" s="129"/>
      <c r="AU57" s="129"/>
      <c r="AV57" s="129"/>
      <c r="AW57" s="129"/>
      <c r="AX57" s="129"/>
      <c r="AY57" s="129"/>
      <c r="AZ57" s="129"/>
      <c r="BA57" s="129"/>
      <c r="BB57" s="129"/>
      <c r="BC57" s="129"/>
      <c r="BD57" s="129"/>
      <c r="BE57" s="129"/>
      <c r="BF57" s="129"/>
      <c r="BG57" s="129"/>
      <c r="BH57" s="129"/>
      <c r="BI57" s="129"/>
      <c r="BJ57" s="129"/>
      <c r="BK57" s="130"/>
      <c r="BL57" s="130"/>
      <c r="BM57" s="130"/>
      <c r="BN57" s="129"/>
      <c r="BO57" s="129"/>
      <c r="BP57" s="129"/>
      <c r="BQ57" s="140"/>
      <c r="BR57" s="140"/>
      <c r="BS57" s="140"/>
      <c r="BT57" s="141"/>
      <c r="BU57" s="140"/>
      <c r="BV57" s="140"/>
      <c r="BW57" s="139"/>
      <c r="BX57" s="139"/>
      <c r="BY57" s="139"/>
      <c r="BZ57" s="139"/>
      <c r="CA57" s="139"/>
      <c r="CB57" s="139"/>
      <c r="CC57" s="139"/>
      <c r="CD57" s="23"/>
      <c r="CE57" s="23"/>
      <c r="CF57" s="23"/>
      <c r="CG57" s="23"/>
      <c r="CH57" s="23"/>
      <c r="CI57" s="23"/>
      <c r="CJ57" s="23"/>
    </row>
    <row r="58" spans="3:88" s="22" customFormat="1" ht="18" customHeight="1">
      <c r="C58" s="126"/>
      <c r="D58" s="126"/>
      <c r="E58" s="126"/>
      <c r="F58" s="126"/>
      <c r="G58" s="126"/>
      <c r="H58" s="126"/>
      <c r="I58" s="126"/>
      <c r="K58" s="127"/>
      <c r="L58" s="127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276"/>
      <c r="AI58" s="250"/>
      <c r="AJ58" s="250"/>
      <c r="AK58" s="250"/>
      <c r="AL58" s="250"/>
      <c r="AM58" s="250"/>
      <c r="AN58" s="250"/>
      <c r="AO58" s="250"/>
      <c r="AP58" s="250"/>
      <c r="AQ58" s="250"/>
      <c r="AR58" s="250"/>
      <c r="AS58" s="251"/>
      <c r="AT58" s="129"/>
      <c r="AU58" s="129"/>
      <c r="AV58" s="129"/>
      <c r="AW58" s="129"/>
      <c r="AX58" s="129"/>
      <c r="AY58" s="129"/>
      <c r="AZ58" s="129"/>
      <c r="BA58" s="129"/>
      <c r="BB58" s="129"/>
      <c r="BC58" s="129"/>
      <c r="BD58" s="129"/>
      <c r="BE58" s="129"/>
      <c r="BF58" s="129"/>
      <c r="BG58" s="129"/>
      <c r="BH58" s="129"/>
      <c r="BI58" s="129"/>
      <c r="BJ58" s="129"/>
      <c r="BK58" s="130"/>
      <c r="BL58" s="130"/>
      <c r="BM58" s="130"/>
      <c r="BN58" s="129"/>
      <c r="BO58" s="129"/>
      <c r="BP58" s="129"/>
      <c r="BQ58" s="140"/>
      <c r="BR58" s="140"/>
      <c r="BS58" s="140"/>
      <c r="BT58" s="141"/>
      <c r="BU58" s="140"/>
      <c r="BV58" s="140"/>
      <c r="BW58" s="139"/>
      <c r="BX58" s="139"/>
      <c r="BY58" s="139"/>
      <c r="BZ58" s="139"/>
      <c r="CA58" s="139"/>
      <c r="CB58" s="139"/>
      <c r="CC58" s="139"/>
      <c r="CD58" s="23"/>
      <c r="CE58" s="23"/>
      <c r="CF58" s="23"/>
      <c r="CG58" s="23"/>
      <c r="CH58" s="23"/>
      <c r="CI58" s="23"/>
      <c r="CJ58" s="23"/>
    </row>
    <row r="59" spans="3:88" s="22" customFormat="1" ht="18" customHeight="1">
      <c r="C59" s="126"/>
      <c r="D59" s="126"/>
      <c r="E59" s="126"/>
      <c r="F59" s="126"/>
      <c r="G59" s="126"/>
      <c r="H59" s="126"/>
      <c r="I59" s="126"/>
      <c r="K59" s="127"/>
      <c r="L59" s="127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  <c r="AH59" s="276"/>
      <c r="AI59" s="250"/>
      <c r="AJ59" s="250"/>
      <c r="AK59" s="250"/>
      <c r="AL59" s="250"/>
      <c r="AM59" s="250"/>
      <c r="AN59" s="250"/>
      <c r="AO59" s="250"/>
      <c r="AP59" s="250"/>
      <c r="AQ59" s="250"/>
      <c r="AR59" s="250"/>
      <c r="AS59" s="251"/>
      <c r="AT59" s="129"/>
      <c r="AU59" s="129"/>
      <c r="AV59" s="129"/>
      <c r="AW59" s="129"/>
      <c r="AX59" s="129"/>
      <c r="AY59" s="129"/>
      <c r="AZ59" s="129"/>
      <c r="BA59" s="129"/>
      <c r="BB59" s="129"/>
      <c r="BC59" s="129"/>
      <c r="BD59" s="129"/>
      <c r="BE59" s="129"/>
      <c r="BF59" s="129"/>
      <c r="BG59" s="129"/>
      <c r="BH59" s="129"/>
      <c r="BI59" s="129"/>
      <c r="BJ59" s="129"/>
      <c r="BK59" s="130"/>
      <c r="BL59" s="130"/>
      <c r="BM59" s="130"/>
      <c r="BN59" s="129"/>
      <c r="BO59" s="129"/>
      <c r="BP59" s="129"/>
      <c r="BQ59" s="140"/>
      <c r="BR59" s="140"/>
      <c r="BS59" s="140"/>
      <c r="BT59" s="141"/>
      <c r="BU59" s="140"/>
      <c r="BV59" s="140"/>
      <c r="BW59" s="139"/>
      <c r="BX59" s="139"/>
      <c r="BY59" s="139"/>
      <c r="BZ59" s="139"/>
      <c r="CA59" s="139"/>
      <c r="CB59" s="139"/>
      <c r="CC59" s="139"/>
      <c r="CD59" s="23"/>
      <c r="CE59" s="23"/>
      <c r="CF59" s="23"/>
      <c r="CG59" s="23"/>
      <c r="CH59" s="23"/>
      <c r="CI59" s="23"/>
      <c r="CJ59" s="23"/>
    </row>
    <row r="60" spans="1:88" s="22" customFormat="1" ht="18" customHeight="1" thickBot="1">
      <c r="A60" s="26"/>
      <c r="B60" s="21"/>
      <c r="C60" s="299" t="s">
        <v>16</v>
      </c>
      <c r="D60" s="300"/>
      <c r="E60" s="300"/>
      <c r="F60" s="300"/>
      <c r="G60" s="300"/>
      <c r="H60" s="300"/>
      <c r="I60" s="301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276"/>
      <c r="AI60" s="250"/>
      <c r="AJ60" s="250"/>
      <c r="AK60" s="250"/>
      <c r="AL60" s="250"/>
      <c r="AM60" s="250"/>
      <c r="AN60" s="250"/>
      <c r="AO60" s="250"/>
      <c r="AP60" s="250"/>
      <c r="AQ60" s="250"/>
      <c r="AR60" s="250"/>
      <c r="AS60" s="251"/>
      <c r="AT60" s="132"/>
      <c r="AU60" s="132"/>
      <c r="AV60" s="132"/>
      <c r="AW60" s="132"/>
      <c r="AX60" s="132"/>
      <c r="AY60" s="132"/>
      <c r="AZ60" s="132"/>
      <c r="BA60" s="132"/>
      <c r="BB60" s="132"/>
      <c r="BC60" s="132"/>
      <c r="BD60" s="132"/>
      <c r="BE60" s="132"/>
      <c r="BF60" s="132"/>
      <c r="BG60" s="132"/>
      <c r="BH60" s="132"/>
      <c r="BI60" s="132"/>
      <c r="BJ60" s="132"/>
      <c r="BK60" s="132"/>
      <c r="BL60" s="132"/>
      <c r="BM60" s="132"/>
      <c r="BN60" s="132"/>
      <c r="BO60" s="132"/>
      <c r="BP60" s="132"/>
      <c r="BQ60" s="140"/>
      <c r="BR60" s="140"/>
      <c r="BS60" s="140"/>
      <c r="BT60" s="141"/>
      <c r="BU60" s="140"/>
      <c r="BV60" s="140"/>
      <c r="BW60" s="139"/>
      <c r="BX60" s="139"/>
      <c r="BY60" s="139"/>
      <c r="BZ60" s="139"/>
      <c r="CA60" s="139"/>
      <c r="CB60" s="139"/>
      <c r="CC60" s="139"/>
      <c r="CD60" s="23"/>
      <c r="CE60" s="23"/>
      <c r="CF60" s="23"/>
      <c r="CG60" s="23"/>
      <c r="CH60" s="23"/>
      <c r="CI60" s="23"/>
      <c r="CJ60" s="23"/>
    </row>
    <row r="61" spans="3:88" s="22" customFormat="1" ht="18" customHeight="1" thickBot="1">
      <c r="C61" s="302" t="s">
        <v>17</v>
      </c>
      <c r="D61" s="303"/>
      <c r="E61" s="303"/>
      <c r="F61" s="304"/>
      <c r="G61" s="302" t="s">
        <v>18</v>
      </c>
      <c r="H61" s="303"/>
      <c r="I61" s="304"/>
      <c r="K61" s="387" t="str">
        <f>IF(' '!L18=0,AC18,IF(' '!B18&lt;&gt;' '!L18,"es liegen nicht alle Ergebnisse vor",AC18))</f>
        <v>Gruppe B</v>
      </c>
      <c r="L61" s="388"/>
      <c r="M61" s="388"/>
      <c r="N61" s="388"/>
      <c r="O61" s="388"/>
      <c r="P61" s="388"/>
      <c r="Q61" s="388"/>
      <c r="R61" s="388"/>
      <c r="S61" s="388"/>
      <c r="T61" s="388"/>
      <c r="U61" s="388"/>
      <c r="V61" s="388"/>
      <c r="W61" s="388"/>
      <c r="X61" s="388"/>
      <c r="Y61" s="388"/>
      <c r="Z61" s="388"/>
      <c r="AA61" s="388"/>
      <c r="AB61" s="388"/>
      <c r="AC61" s="388"/>
      <c r="AD61" s="388"/>
      <c r="AE61" s="388"/>
      <c r="AF61" s="388"/>
      <c r="AG61" s="389"/>
      <c r="AH61" s="277"/>
      <c r="AI61" s="252"/>
      <c r="AJ61" s="252"/>
      <c r="AK61" s="252"/>
      <c r="AL61" s="252"/>
      <c r="AM61" s="252"/>
      <c r="AN61" s="252"/>
      <c r="AO61" s="252"/>
      <c r="AP61" s="252"/>
      <c r="AQ61" s="252"/>
      <c r="AR61" s="252"/>
      <c r="AS61" s="253"/>
      <c r="AT61" s="367" t="s">
        <v>19</v>
      </c>
      <c r="AU61" s="355"/>
      <c r="AV61" s="355"/>
      <c r="AW61" s="355" t="s">
        <v>20</v>
      </c>
      <c r="AX61" s="355"/>
      <c r="AY61" s="355"/>
      <c r="AZ61" s="355" t="s">
        <v>21</v>
      </c>
      <c r="BA61" s="355"/>
      <c r="BB61" s="355"/>
      <c r="BC61" s="355" t="s">
        <v>22</v>
      </c>
      <c r="BD61" s="355"/>
      <c r="BE61" s="355"/>
      <c r="BF61" s="355" t="s">
        <v>23</v>
      </c>
      <c r="BG61" s="355"/>
      <c r="BH61" s="355"/>
      <c r="BI61" s="355"/>
      <c r="BJ61" s="355"/>
      <c r="BK61" s="355" t="s">
        <v>24</v>
      </c>
      <c r="BL61" s="355"/>
      <c r="BM61" s="378"/>
      <c r="BN61" s="355" t="s">
        <v>25</v>
      </c>
      <c r="BO61" s="355"/>
      <c r="BP61" s="375"/>
      <c r="BQ61" s="140"/>
      <c r="BR61" s="140"/>
      <c r="BS61" s="140"/>
      <c r="BT61" s="141"/>
      <c r="BU61" s="140"/>
      <c r="BV61" s="140"/>
      <c r="BW61" s="139"/>
      <c r="BX61" s="139"/>
      <c r="BY61" s="139"/>
      <c r="BZ61" s="139"/>
      <c r="CA61" s="139"/>
      <c r="CB61" s="139"/>
      <c r="CC61" s="139"/>
      <c r="CD61" s="23"/>
      <c r="CE61" s="23"/>
      <c r="CF61" s="23"/>
      <c r="CG61" s="23"/>
      <c r="CH61" s="23"/>
      <c r="CI61" s="23"/>
      <c r="CJ61" s="23"/>
    </row>
    <row r="62" spans="2:88" s="22" customFormat="1" ht="18" customHeight="1">
      <c r="B62" s="27"/>
      <c r="C62" s="298"/>
      <c r="D62" s="298"/>
      <c r="E62" s="298"/>
      <c r="F62" s="298"/>
      <c r="G62" s="298"/>
      <c r="H62" s="298"/>
      <c r="I62" s="298"/>
      <c r="K62" s="237">
        <f>IF(' '!$L$18=0,"",1)</f>
      </c>
      <c r="L62" s="238"/>
      <c r="M62" s="235" t="str">
        <f>IF(' '!$L$18=0,AC19,VLOOKUP(' '!B14,' '!$C$14:$O$17,4,0))</f>
        <v>SV Viktoria Preußen 07 e.V. Ffm.</v>
      </c>
      <c r="N62" s="236"/>
      <c r="O62" s="236"/>
      <c r="P62" s="236"/>
      <c r="Q62" s="236"/>
      <c r="R62" s="236"/>
      <c r="S62" s="236"/>
      <c r="T62" s="236"/>
      <c r="U62" s="236"/>
      <c r="V62" s="236"/>
      <c r="W62" s="236"/>
      <c r="X62" s="236"/>
      <c r="Y62" s="236"/>
      <c r="Z62" s="236"/>
      <c r="AA62" s="236"/>
      <c r="AB62" s="236"/>
      <c r="AC62" s="236"/>
      <c r="AD62" s="236"/>
      <c r="AE62" s="236"/>
      <c r="AF62" s="236"/>
      <c r="AG62" s="236"/>
      <c r="AH62" s="271"/>
      <c r="AI62" s="271"/>
      <c r="AJ62" s="272"/>
      <c r="AK62" s="269">
        <f>IF(AND(M62&amp;$AK$54=VLOOKUP(M62&amp;$AK$54,' '!$D$23:$H$46,1,0),VLOOKUP(M62&amp;$AK$54,' '!$D$23:$H$46,4,0)&lt;&gt;""),VLOOKUP(M62&amp;$AK$54,' '!$D$23:$H$46,4,0),VLOOKUP(M62&amp;$AK$54,' '!$D$23:$H$46,5,0))</f>
      </c>
      <c r="AL62" s="269"/>
      <c r="AM62" s="269"/>
      <c r="AN62" s="269">
        <f>IF(AND(M62&amp;$AN$54=VLOOKUP(M62&amp;$AN$54,' '!$D$23:$H$46,1,0),VLOOKUP(M62&amp;$AN$54,' '!$D$23:$H$46,4,0)&lt;&gt;""),VLOOKUP(M62&amp;$AN$54,' '!$D$23:$H$46,4,0),VLOOKUP(M62&amp;$AN$54,' '!$D$23:$H$46,5,0))</f>
      </c>
      <c r="AO62" s="269"/>
      <c r="AP62" s="269"/>
      <c r="AQ62" s="267">
        <f>IF(AND(M62&amp;$AQ$54=VLOOKUP(M62&amp;$AQ$54,' '!$D$23:$H$46,1,0),VLOOKUP(M62&amp;$AQ$54,' '!$D$23:$H$46,4,0)&lt;&gt;""),VLOOKUP(M62&amp;$AQ$54,' '!$D$23:$H$46,4,0),VLOOKUP(M62&amp;$AQ$54,' '!$D$23:$H$46,5,0))</f>
      </c>
      <c r="AR62" s="268"/>
      <c r="AS62" s="268"/>
      <c r="AT62" s="268">
        <f>IF(' '!$L$18=0,"",VLOOKUP(' '!B14,' '!$C$14:$O$17,10,0))</f>
      </c>
      <c r="AU62" s="268"/>
      <c r="AV62" s="364"/>
      <c r="AW62" s="359">
        <f>IF(' '!$L$18=0,"",VLOOKUP(' '!B14,' '!$C$14:$O$17,11,0))</f>
      </c>
      <c r="AX62" s="360"/>
      <c r="AY62" s="361"/>
      <c r="AZ62" s="359">
        <f>IF(' '!$L$18=0,"",VLOOKUP(' '!B14,' '!$C$14:$O$17,12,0))</f>
      </c>
      <c r="BA62" s="360"/>
      <c r="BB62" s="361"/>
      <c r="BC62" s="359">
        <f>IF(' '!$L$18=0,"",VLOOKUP(' '!B14,' '!$C$14:$O$17,13,0))</f>
      </c>
      <c r="BD62" s="360"/>
      <c r="BE62" s="361"/>
      <c r="BF62" s="360">
        <f>IF(' '!$L$18=0,"",VLOOKUP(' '!B14,' '!$C$14:$O$17,5,0))</f>
      </c>
      <c r="BG62" s="360"/>
      <c r="BH62" s="123">
        <f>IF(' '!$L$18=0,"",":")</f>
      </c>
      <c r="BI62" s="361">
        <f>IF(' '!$L$18=0,"",VLOOKUP(' '!B14,' '!$C$14:$O$17,6,0))</f>
      </c>
      <c r="BJ62" s="269"/>
      <c r="BK62" s="372">
        <f>IF(' '!$L$18=0,"",BF62-BI62)</f>
      </c>
      <c r="BL62" s="372"/>
      <c r="BM62" s="373"/>
      <c r="BN62" s="359">
        <f>IF(' '!$L$18=0,"",VLOOKUP(' '!B14,' '!$C$14:$O$17,7,0))</f>
      </c>
      <c r="BO62" s="360"/>
      <c r="BP62" s="368"/>
      <c r="BQ62" s="140"/>
      <c r="BR62" s="140"/>
      <c r="BS62" s="140"/>
      <c r="BT62" s="141"/>
      <c r="BU62" s="140"/>
      <c r="BV62" s="140"/>
      <c r="BW62" s="139"/>
      <c r="BX62" s="139"/>
      <c r="BY62" s="139"/>
      <c r="BZ62" s="139"/>
      <c r="CA62" s="139"/>
      <c r="CB62" s="139"/>
      <c r="CC62" s="139"/>
      <c r="CD62" s="23"/>
      <c r="CE62" s="23"/>
      <c r="CF62" s="23"/>
      <c r="CG62" s="23"/>
      <c r="CH62" s="23"/>
      <c r="CI62" s="23"/>
      <c r="CJ62" s="23"/>
    </row>
    <row r="63" spans="3:94" s="22" customFormat="1" ht="18" customHeight="1">
      <c r="C63" s="298"/>
      <c r="D63" s="298"/>
      <c r="E63" s="298"/>
      <c r="F63" s="298"/>
      <c r="G63" s="298"/>
      <c r="H63" s="298"/>
      <c r="I63" s="298"/>
      <c r="J63" s="21"/>
      <c r="K63" s="365">
        <f>IF(' '!$L$18=0,"",IF(VLOOKUP(' '!B15,' '!$C$14:$E$17,3,0)=MAX(K$62:K62),"",' '!B15))</f>
      </c>
      <c r="L63" s="366"/>
      <c r="M63" s="233" t="str">
        <f>IF(' '!$L$18=0,AC20,VLOOKUP(' '!B15,' '!$C$14:$O$17,4,0))</f>
        <v>Makkabi Frankfurt</v>
      </c>
      <c r="N63" s="234"/>
      <c r="O63" s="234"/>
      <c r="P63" s="234"/>
      <c r="Q63" s="234"/>
      <c r="R63" s="234"/>
      <c r="S63" s="234"/>
      <c r="T63" s="234"/>
      <c r="U63" s="234"/>
      <c r="V63" s="234"/>
      <c r="W63" s="234"/>
      <c r="X63" s="234"/>
      <c r="Y63" s="234"/>
      <c r="Z63" s="234"/>
      <c r="AA63" s="234"/>
      <c r="AB63" s="234"/>
      <c r="AC63" s="234"/>
      <c r="AD63" s="234"/>
      <c r="AE63" s="234"/>
      <c r="AF63" s="234"/>
      <c r="AG63" s="234"/>
      <c r="AH63" s="264">
        <f>IF(AND(M63&amp;$AH$54=VLOOKUP(M63&amp;$AH$54,' '!$D$23:$H$46,1,0),VLOOKUP(M63&amp;$AH$54,' '!$D$23:$H$46,4,0)&lt;&gt;""),VLOOKUP(M63&amp;$AH$54,' '!$D$23:$H$46,4,0),VLOOKUP(M63&amp;$AH$54,' '!$D$23:$H$46,5,0))</f>
      </c>
      <c r="AI63" s="264"/>
      <c r="AJ63" s="270"/>
      <c r="AK63" s="262"/>
      <c r="AL63" s="262"/>
      <c r="AM63" s="262"/>
      <c r="AN63" s="261">
        <f>IF(AND(M63&amp;$AN$54=VLOOKUP(M63&amp;$AN$54,' '!$D$23:$H$46,1,0),VLOOKUP(M63&amp;$AN$54,' '!$D$23:$H$46,4,0)&lt;&gt;""),VLOOKUP(M63&amp;$AN$54,' '!$D$23:$H$46,4,0),VLOOKUP(M63&amp;$AN$54,' '!$D$23:$H$46,5,0))</f>
      </c>
      <c r="AO63" s="261"/>
      <c r="AP63" s="261"/>
      <c r="AQ63" s="263">
        <f>IF(AND(M63&amp;$AQ$54=VLOOKUP(M63&amp;$AQ$54,' '!$D$23:$H$46,1,0),VLOOKUP(M63&amp;$AQ$54,' '!$D$23:$H$46,4,0)&lt;&gt;""),VLOOKUP(M63&amp;$AQ$54,' '!$D$23:$H$46,4,0),VLOOKUP(M63&amp;$AQ$54,' '!$D$23:$H$46,5,0))</f>
      </c>
      <c r="AR63" s="264"/>
      <c r="AS63" s="264"/>
      <c r="AT63" s="264">
        <f>IF(' '!$L$18=0,"",VLOOKUP(' '!B15,' '!$C$14:$O$17,10,0))</f>
      </c>
      <c r="AU63" s="264"/>
      <c r="AV63" s="270"/>
      <c r="AW63" s="350">
        <f>IF(' '!$L$18=0,"",VLOOKUP(' '!B15,' '!$C$14:$O$17,11,0))</f>
      </c>
      <c r="AX63" s="351"/>
      <c r="AY63" s="347"/>
      <c r="AZ63" s="350">
        <f>IF(' '!$L$18=0,"",VLOOKUP(' '!B15,' '!$C$14:$O$17,12,0))</f>
      </c>
      <c r="BA63" s="351"/>
      <c r="BB63" s="347"/>
      <c r="BC63" s="350">
        <f>IF(' '!$L$18=0,"",VLOOKUP(' '!B15,' '!$C$14:$O$17,13,0))</f>
      </c>
      <c r="BD63" s="351"/>
      <c r="BE63" s="347"/>
      <c r="BF63" s="351">
        <f>IF(' '!$L$18=0,"",VLOOKUP(' '!B15,' '!$C$14:$O$17,5,0))</f>
      </c>
      <c r="BG63" s="351"/>
      <c r="BH63" s="124">
        <f>IF(' '!$L$18=0,"",":")</f>
      </c>
      <c r="BI63" s="347">
        <f>IF(' '!$L$18=0,"",VLOOKUP(' '!B15,' '!$C$14:$O$17,6,0))</f>
      </c>
      <c r="BJ63" s="261"/>
      <c r="BK63" s="348">
        <f>IF(' '!$L$18=0,"",BF63-BI63)</f>
      </c>
      <c r="BL63" s="348"/>
      <c r="BM63" s="349"/>
      <c r="BN63" s="350">
        <f>IF(' '!$L$18=0,"",VLOOKUP(' '!B15,' '!$C$14:$O$17,7,0))</f>
      </c>
      <c r="BO63" s="351"/>
      <c r="BP63" s="380"/>
      <c r="BQ63" s="140"/>
      <c r="BR63" s="140"/>
      <c r="BS63" s="140"/>
      <c r="BT63" s="141"/>
      <c r="BU63" s="140"/>
      <c r="BV63" s="140"/>
      <c r="BW63" s="139"/>
      <c r="BX63" s="139"/>
      <c r="BY63" s="139"/>
      <c r="BZ63" s="139"/>
      <c r="CA63" s="139"/>
      <c r="CB63" s="139"/>
      <c r="CC63" s="139"/>
      <c r="CD63" s="23"/>
      <c r="CE63" s="23"/>
      <c r="CF63" s="23"/>
      <c r="CG63" s="23"/>
      <c r="CH63" s="139"/>
      <c r="CI63" s="139"/>
      <c r="CJ63" s="139"/>
      <c r="CK63" s="122"/>
      <c r="CL63" s="122"/>
      <c r="CM63" s="122"/>
      <c r="CN63" s="122"/>
      <c r="CO63" s="122"/>
      <c r="CP63" s="122"/>
    </row>
    <row r="64" spans="3:94" s="22" customFormat="1" ht="18" customHeight="1">
      <c r="C64" s="298"/>
      <c r="D64" s="298"/>
      <c r="E64" s="298"/>
      <c r="F64" s="298"/>
      <c r="G64" s="298"/>
      <c r="H64" s="298"/>
      <c r="I64" s="298"/>
      <c r="K64" s="365">
        <f>IF(' '!$L$18=0,"",IF(VLOOKUP(' '!B16,' '!$C$14:$E$17,3,0)=MAX(K$62:K63),"",' '!B16))</f>
      </c>
      <c r="L64" s="366"/>
      <c r="M64" s="233" t="str">
        <f>IF(' '!$L$18=0,AC21,VLOOKUP(' '!B16,' '!$C$14:$O$17,4,0))</f>
        <v>TSG Wieseck </v>
      </c>
      <c r="N64" s="234"/>
      <c r="O64" s="234"/>
      <c r="P64" s="234"/>
      <c r="Q64" s="234"/>
      <c r="R64" s="234"/>
      <c r="S64" s="234"/>
      <c r="T64" s="234"/>
      <c r="U64" s="234"/>
      <c r="V64" s="234"/>
      <c r="W64" s="234"/>
      <c r="X64" s="234"/>
      <c r="Y64" s="234"/>
      <c r="Z64" s="234"/>
      <c r="AA64" s="234"/>
      <c r="AB64" s="234"/>
      <c r="AC64" s="234"/>
      <c r="AD64" s="234"/>
      <c r="AE64" s="234"/>
      <c r="AF64" s="234"/>
      <c r="AG64" s="234"/>
      <c r="AH64" s="264">
        <f>IF(AND(M64&amp;$AH$54=VLOOKUP(M64&amp;$AH$54,' '!$D$23:$H$46,1,0),VLOOKUP(M64&amp;$AH$54,' '!$D$23:$H$46,4,0)&lt;&gt;""),VLOOKUP(M64&amp;$AH$54,' '!$D$23:$H$46,4,0),VLOOKUP(M64&amp;$AH$54,' '!$D$23:$H$46,5,0))</f>
      </c>
      <c r="AI64" s="264"/>
      <c r="AJ64" s="270"/>
      <c r="AK64" s="261">
        <f>IF(AND(M64&amp;$AK$54=VLOOKUP(M64&amp;$AK$54,' '!$D$23:$H$46,1,0),VLOOKUP(M64&amp;$AK$54,' '!$D$23:$H$46,4,0)&lt;&gt;""),VLOOKUP(M64&amp;$AK$54,' '!$D$23:$H$46,4,0),VLOOKUP(M64&amp;$AK$54,' '!$D$23:$H$46,5,0))</f>
      </c>
      <c r="AL64" s="261"/>
      <c r="AM64" s="261"/>
      <c r="AN64" s="262"/>
      <c r="AO64" s="262"/>
      <c r="AP64" s="262"/>
      <c r="AQ64" s="263">
        <f>IF(AND(M64&amp;$AQ$54=VLOOKUP(M64&amp;$AQ$54,' '!$D$23:$H$46,1,0),VLOOKUP(M64&amp;$AQ$54,' '!$D$23:$H$46,4,0)&lt;&gt;""),VLOOKUP(M64&amp;$AQ$54,' '!$D$23:$H$46,4,0),VLOOKUP(M64&amp;$AQ$54,' '!$D$23:$H$46,5,0))</f>
      </c>
      <c r="AR64" s="264"/>
      <c r="AS64" s="264"/>
      <c r="AT64" s="264">
        <f>IF(' '!$L$18=0,"",VLOOKUP(' '!B16,' '!$C$14:$O$17,10,0))</f>
      </c>
      <c r="AU64" s="264"/>
      <c r="AV64" s="270"/>
      <c r="AW64" s="350">
        <f>IF(' '!$L$18=0,"",VLOOKUP(' '!B16,' '!$C$14:$O$17,11,0))</f>
      </c>
      <c r="AX64" s="351"/>
      <c r="AY64" s="347"/>
      <c r="AZ64" s="350">
        <f>IF(' '!$L$18=0,"",VLOOKUP(' '!B16,' '!$C$14:$O$17,12,0))</f>
      </c>
      <c r="BA64" s="351"/>
      <c r="BB64" s="347"/>
      <c r="BC64" s="350">
        <f>IF(' '!$L$18=0,"",VLOOKUP(' '!B16,' '!$C$14:$O$17,13,0))</f>
      </c>
      <c r="BD64" s="351"/>
      <c r="BE64" s="347"/>
      <c r="BF64" s="351">
        <f>IF(' '!$L$18=0,"",VLOOKUP(' '!B16,' '!$C$14:$O$17,5,0))</f>
      </c>
      <c r="BG64" s="351"/>
      <c r="BH64" s="124">
        <f>IF(' '!$L$18=0,"",":")</f>
      </c>
      <c r="BI64" s="347">
        <f>IF(' '!$L$18=0,"",VLOOKUP(' '!B16,' '!$C$14:$O$17,6,0))</f>
      </c>
      <c r="BJ64" s="261"/>
      <c r="BK64" s="348">
        <f>IF(' '!$L$18=0,"",BF64-BI64)</f>
      </c>
      <c r="BL64" s="348"/>
      <c r="BM64" s="349"/>
      <c r="BN64" s="350">
        <f>IF(' '!$L$18=0,"",VLOOKUP(' '!B16,' '!$C$14:$O$17,7,0))</f>
      </c>
      <c r="BO64" s="351"/>
      <c r="BP64" s="380"/>
      <c r="BQ64" s="140"/>
      <c r="BR64" s="140"/>
      <c r="BS64" s="140"/>
      <c r="BT64" s="141"/>
      <c r="BU64" s="140"/>
      <c r="BV64" s="140"/>
      <c r="BW64" s="139"/>
      <c r="BX64" s="139"/>
      <c r="BY64" s="139"/>
      <c r="BZ64" s="139"/>
      <c r="CA64" s="139"/>
      <c r="CB64" s="139"/>
      <c r="CC64" s="139"/>
      <c r="CD64" s="23"/>
      <c r="CE64" s="23"/>
      <c r="CF64" s="23"/>
      <c r="CG64" s="23"/>
      <c r="CH64" s="139"/>
      <c r="CI64" s="139"/>
      <c r="CJ64" s="139"/>
      <c r="CK64" s="122"/>
      <c r="CL64" s="122"/>
      <c r="CM64" s="122"/>
      <c r="CN64" s="122"/>
      <c r="CO64" s="122"/>
      <c r="CP64" s="122"/>
    </row>
    <row r="65" spans="3:94" s="22" customFormat="1" ht="18" customHeight="1" thickBot="1">
      <c r="C65" s="298"/>
      <c r="D65" s="298"/>
      <c r="E65" s="298"/>
      <c r="F65" s="298"/>
      <c r="G65" s="298"/>
      <c r="H65" s="298"/>
      <c r="I65" s="298"/>
      <c r="K65" s="362">
        <f>IF(' '!$L$18=0,"",IF(VLOOKUP(' '!B17,' '!$C$14:$E$17,3,0)=MAX(K$62:K64),"",' '!B17))</f>
      </c>
      <c r="L65" s="363"/>
      <c r="M65" s="231" t="str">
        <f>IF(' '!$L$18=0,AC22,VLOOKUP(' '!B17,' '!$C$14:$O$17,4,0))</f>
        <v>FC Ober-Rosbach</v>
      </c>
      <c r="N65" s="232"/>
      <c r="O65" s="232"/>
      <c r="P65" s="232"/>
      <c r="Q65" s="232"/>
      <c r="R65" s="232"/>
      <c r="S65" s="232"/>
      <c r="T65" s="232"/>
      <c r="U65" s="232"/>
      <c r="V65" s="232"/>
      <c r="W65" s="232"/>
      <c r="X65" s="232"/>
      <c r="Y65" s="232"/>
      <c r="Z65" s="232"/>
      <c r="AA65" s="232"/>
      <c r="AB65" s="232"/>
      <c r="AC65" s="232"/>
      <c r="AD65" s="232"/>
      <c r="AE65" s="232"/>
      <c r="AF65" s="232"/>
      <c r="AG65" s="232"/>
      <c r="AH65" s="273">
        <f>IF(AND(M65&amp;$AH$54=VLOOKUP(M65&amp;$AH$54,' '!$D$23:$H$46,1,0),VLOOKUP(M65&amp;$AH$54,' '!$D$23:$H$46,4,0)&lt;&gt;""),VLOOKUP(M65&amp;$AH$54,' '!$D$23:$H$46,4,0),VLOOKUP(M65&amp;$AH$54,' '!$D$23:$H$46,5,0))</f>
      </c>
      <c r="AI65" s="273"/>
      <c r="AJ65" s="274"/>
      <c r="AK65" s="260">
        <f>IF(AND(M65&amp;$AK$54=VLOOKUP(M65&amp;$AK$54,' '!$D$23:$H$46,1,0),VLOOKUP(M65&amp;$AK$54,' '!$D$23:$H$46,4,0)&lt;&gt;""),VLOOKUP(M65&amp;$AK$54,' '!$D$23:$H$46,4,0),VLOOKUP(M65&amp;$AK$54,' '!$D$23:$H$46,5,0))</f>
      </c>
      <c r="AL65" s="260"/>
      <c r="AM65" s="260"/>
      <c r="AN65" s="260">
        <f>IF(AND(M65&amp;$AN$54=VLOOKUP(M65&amp;$AN$54,' '!$D$23:$H$46,1,0),VLOOKUP(M65&amp;$AN$54,' '!$D$23:$H$46,4,0)&lt;&gt;""),VLOOKUP(M65&amp;$AN$54,' '!$D$23:$H$46,4,0),VLOOKUP(M65&amp;$AN$54,' '!$D$23:$H$46,5,0))</f>
      </c>
      <c r="AO65" s="260"/>
      <c r="AP65" s="260"/>
      <c r="AQ65" s="265"/>
      <c r="AR65" s="266"/>
      <c r="AS65" s="266"/>
      <c r="AT65" s="273">
        <f>IF(' '!$L$18=0,"",VLOOKUP(' '!B17,' '!$C$14:$O$17,10,0))</f>
      </c>
      <c r="AU65" s="273"/>
      <c r="AV65" s="274"/>
      <c r="AW65" s="356">
        <f>IF(' '!$L$18=0,"",VLOOKUP(' '!B17,' '!$C$14:$O$17,11,0))</f>
      </c>
      <c r="AX65" s="357"/>
      <c r="AY65" s="358"/>
      <c r="AZ65" s="356">
        <f>IF(' '!$L$18=0,"",VLOOKUP(' '!B17,' '!$C$14:$O$17,12,0))</f>
      </c>
      <c r="BA65" s="357"/>
      <c r="BB65" s="358"/>
      <c r="BC65" s="356">
        <f>IF(' '!$L$18=0,"",VLOOKUP(' '!B17,' '!$C$14:$O$17,13,0))</f>
      </c>
      <c r="BD65" s="357"/>
      <c r="BE65" s="358"/>
      <c r="BF65" s="354">
        <f>IF(' '!$L$18=0,"",VLOOKUP(' '!B17,' '!$C$14:$O$17,5,0))</f>
      </c>
      <c r="BG65" s="354"/>
      <c r="BH65" s="137">
        <f>IF(' '!$L$18=0,"",":")</f>
      </c>
      <c r="BI65" s="352">
        <f>IF(' '!$L$18=0,"",VLOOKUP(' '!B17,' '!$C$14:$O$17,6,0))</f>
      </c>
      <c r="BJ65" s="353"/>
      <c r="BK65" s="345">
        <f>IF(' '!$L$18=0,"",BF65-BI65)</f>
      </c>
      <c r="BL65" s="345"/>
      <c r="BM65" s="346"/>
      <c r="BN65" s="356">
        <f>IF(' '!$L$18=0,"",VLOOKUP(' '!B17,' '!$C$14:$O$17,7,0))</f>
      </c>
      <c r="BO65" s="357"/>
      <c r="BP65" s="379"/>
      <c r="BQ65" s="140"/>
      <c r="BR65" s="140"/>
      <c r="BS65" s="140"/>
      <c r="BT65" s="141"/>
      <c r="BU65" s="140"/>
      <c r="BV65" s="140"/>
      <c r="BW65" s="139"/>
      <c r="BX65" s="139"/>
      <c r="BY65" s="139"/>
      <c r="BZ65" s="139"/>
      <c r="CA65" s="139"/>
      <c r="CB65" s="139"/>
      <c r="CC65" s="139"/>
      <c r="CD65" s="23"/>
      <c r="CE65" s="23"/>
      <c r="CF65" s="23"/>
      <c r="CG65" s="23"/>
      <c r="CH65" s="139"/>
      <c r="CI65" s="139"/>
      <c r="CJ65" s="148"/>
      <c r="CK65" s="122"/>
      <c r="CL65" s="122"/>
      <c r="CM65" s="122"/>
      <c r="CN65" s="122"/>
      <c r="CO65" s="122"/>
      <c r="CP65" s="122"/>
    </row>
    <row r="66" spans="61:94" s="22" customFormat="1" ht="19.5" customHeight="1">
      <c r="BI66" s="24"/>
      <c r="BJ66" s="139"/>
      <c r="BK66" s="139"/>
      <c r="BL66" s="139"/>
      <c r="BM66" s="139"/>
      <c r="BN66" s="139"/>
      <c r="BO66" s="139"/>
      <c r="BP66" s="140"/>
      <c r="BQ66" s="140"/>
      <c r="BR66" s="140"/>
      <c r="BS66" s="140"/>
      <c r="BT66" s="141"/>
      <c r="BU66" s="140"/>
      <c r="BV66" s="140"/>
      <c r="BW66" s="139"/>
      <c r="BX66" s="139"/>
      <c r="BY66" s="139"/>
      <c r="BZ66" s="139"/>
      <c r="CA66" s="139"/>
      <c r="CB66" s="139"/>
      <c r="CC66" s="139"/>
      <c r="CD66" s="23"/>
      <c r="CE66" s="23"/>
      <c r="CF66" s="23"/>
      <c r="CG66" s="23"/>
      <c r="CH66" s="139"/>
      <c r="CI66" s="139"/>
      <c r="CJ66" s="148"/>
      <c r="CK66" s="122"/>
      <c r="CL66" s="122"/>
      <c r="CM66" s="122"/>
      <c r="CN66" s="122"/>
      <c r="CO66" s="122"/>
      <c r="CP66" s="122"/>
    </row>
    <row r="67" ht="12.75"/>
    <row r="68" spans="2:60" ht="15">
      <c r="B68" s="22"/>
      <c r="C68" s="31" t="s">
        <v>26</v>
      </c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</row>
    <row r="69" spans="2:60" ht="14.25"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</row>
    <row r="70" spans="2:60" ht="15">
      <c r="B70" s="328" t="s">
        <v>62</v>
      </c>
      <c r="C70" s="328"/>
      <c r="D70" s="328"/>
      <c r="E70" s="328"/>
      <c r="F70" s="328"/>
      <c r="G70" s="328"/>
      <c r="H70" s="333">
        <f>H38+TEXT(2*$U$11*($X$11/1440)+($AI$11/1440)+($AW$11/1440),"hh:mm")</f>
        <v>0.7291666666666663</v>
      </c>
      <c r="I70" s="333"/>
      <c r="J70" s="333"/>
      <c r="K70" s="333"/>
      <c r="L70" s="21" t="s">
        <v>0</v>
      </c>
      <c r="M70" s="21"/>
      <c r="N70" s="21"/>
      <c r="O70" s="21"/>
      <c r="P70" s="21"/>
      <c r="Q70" s="21"/>
      <c r="R70" s="21"/>
      <c r="S70" s="21"/>
      <c r="T70" s="133" t="s">
        <v>1</v>
      </c>
      <c r="U70" s="341">
        <f>U14</f>
        <v>1</v>
      </c>
      <c r="V70" s="341"/>
      <c r="W70" s="134" t="s">
        <v>2</v>
      </c>
      <c r="X70" s="419">
        <f>X11</f>
        <v>12</v>
      </c>
      <c r="Y70" s="419"/>
      <c r="Z70" s="419"/>
      <c r="AA70" s="419"/>
      <c r="AB70" s="419"/>
      <c r="AC70" s="420">
        <f>AC14</f>
      </c>
      <c r="AD70" s="420"/>
      <c r="AE70" s="420"/>
      <c r="AF70" s="420"/>
      <c r="AG70" s="420"/>
      <c r="AH70" s="420"/>
      <c r="AI70" s="400">
        <f>IF(AI14="","",AI14)</f>
        <v>0</v>
      </c>
      <c r="AJ70" s="400"/>
      <c r="AK70" s="400"/>
      <c r="AL70" s="400"/>
      <c r="AM70" s="400"/>
      <c r="AN70" s="328" t="s">
        <v>3</v>
      </c>
      <c r="AO70" s="328"/>
      <c r="AP70" s="328"/>
      <c r="AQ70" s="328"/>
      <c r="AR70" s="328"/>
      <c r="AS70" s="328"/>
      <c r="AT70" s="328"/>
      <c r="AU70" s="328"/>
      <c r="AV70" s="328"/>
      <c r="AW70" s="334">
        <f>AW14</f>
        <v>2</v>
      </c>
      <c r="AX70" s="334"/>
      <c r="AY70" s="334"/>
      <c r="AZ70" s="334"/>
      <c r="BA70" s="334"/>
      <c r="BB70" s="135"/>
      <c r="BC70" s="135"/>
      <c r="BD70" s="135"/>
      <c r="BE70" s="26"/>
      <c r="BF70" s="26"/>
      <c r="BG70" s="26"/>
      <c r="BH70" s="26"/>
    </row>
    <row r="71" spans="2:60" ht="15" thickBot="1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</row>
    <row r="72" spans="2:60" ht="15.75" thickBot="1">
      <c r="B72" s="22"/>
      <c r="C72" s="323" t="s">
        <v>9</v>
      </c>
      <c r="D72" s="226"/>
      <c r="E72" s="226" t="s">
        <v>63</v>
      </c>
      <c r="F72" s="226"/>
      <c r="G72" s="226"/>
      <c r="H72" s="226"/>
      <c r="I72" s="227" t="s">
        <v>27</v>
      </c>
      <c r="J72" s="215"/>
      <c r="K72" s="215"/>
      <c r="L72" s="215"/>
      <c r="M72" s="215"/>
      <c r="N72" s="215"/>
      <c r="O72" s="215"/>
      <c r="P72" s="215"/>
      <c r="Q72" s="215"/>
      <c r="R72" s="215"/>
      <c r="S72" s="215"/>
      <c r="T72" s="215"/>
      <c r="U72" s="215"/>
      <c r="V72" s="215"/>
      <c r="W72" s="215"/>
      <c r="X72" s="215"/>
      <c r="Y72" s="215"/>
      <c r="Z72" s="215"/>
      <c r="AA72" s="215"/>
      <c r="AB72" s="215"/>
      <c r="AC72" s="215"/>
      <c r="AD72" s="215"/>
      <c r="AE72" s="215"/>
      <c r="AF72" s="215"/>
      <c r="AG72" s="215"/>
      <c r="AH72" s="215"/>
      <c r="AI72" s="215"/>
      <c r="AJ72" s="215"/>
      <c r="AK72" s="215"/>
      <c r="AL72" s="215"/>
      <c r="AM72" s="215"/>
      <c r="AN72" s="215"/>
      <c r="AO72" s="215"/>
      <c r="AP72" s="215"/>
      <c r="AQ72" s="215"/>
      <c r="AR72" s="215"/>
      <c r="AS72" s="215"/>
      <c r="AT72" s="215"/>
      <c r="AU72" s="215"/>
      <c r="AV72" s="215"/>
      <c r="AW72" s="215"/>
      <c r="AX72" s="215"/>
      <c r="AY72" s="395"/>
      <c r="AZ72" s="226" t="s">
        <v>12</v>
      </c>
      <c r="BA72" s="226"/>
      <c r="BB72" s="226"/>
      <c r="BC72" s="226"/>
      <c r="BD72" s="227"/>
      <c r="BE72" s="214"/>
      <c r="BF72" s="215"/>
      <c r="BG72" s="215"/>
      <c r="BH72" s="216"/>
    </row>
    <row r="73" spans="2:60" ht="18" customHeight="1">
      <c r="B73" s="22"/>
      <c r="C73" s="317">
        <v>13</v>
      </c>
      <c r="D73" s="318"/>
      <c r="E73" s="396">
        <f>$H$14</f>
        <v>0.7291666666666663</v>
      </c>
      <c r="F73" s="396"/>
      <c r="G73" s="396"/>
      <c r="H73" s="396"/>
      <c r="I73" s="316">
        <f>IF(OR(' '!L9=0,' '!B9&lt;&gt;SUM(AT49:AV52)),"",IF(OR(G49=1,G50=1,G51=1,G52=1),VLOOKUP(SMALL($G$49:$I$52,1),$G$49:$AG$52,7,0),IF(AND(SUM(AT49:AV52)=' '!B9,' '!E9=1),M49,"1. Platz Gruppe A nicht eindeutig")))</f>
      </c>
      <c r="J73" s="288"/>
      <c r="K73" s="288"/>
      <c r="L73" s="288"/>
      <c r="M73" s="288"/>
      <c r="N73" s="288"/>
      <c r="O73" s="288"/>
      <c r="P73" s="288"/>
      <c r="Q73" s="288"/>
      <c r="R73" s="288"/>
      <c r="S73" s="288"/>
      <c r="T73" s="288"/>
      <c r="U73" s="288"/>
      <c r="V73" s="288"/>
      <c r="W73" s="288"/>
      <c r="X73" s="288"/>
      <c r="Y73" s="288"/>
      <c r="Z73" s="288"/>
      <c r="AA73" s="288"/>
      <c r="AB73" s="288"/>
      <c r="AC73" s="288"/>
      <c r="AD73" s="136" t="s">
        <v>14</v>
      </c>
      <c r="AE73" s="288">
        <f>IF(OR(' '!L18=0,' '!B18&lt;&gt;SUM(AT62:AV65)),"",IF(OR(G62=2,G63=2,G64=2,G65=2),VLOOKUP(SMALL($G$62:$I$65,2),$G$62:$AG$65,7,0),IF(AND(SUM(AT62:AV65)=' '!B18,' '!E19=1),M63,"2. Platz Gruppe B nicht eindeutig")))</f>
      </c>
      <c r="AF73" s="288"/>
      <c r="AG73" s="288"/>
      <c r="AH73" s="288"/>
      <c r="AI73" s="288"/>
      <c r="AJ73" s="288"/>
      <c r="AK73" s="288"/>
      <c r="AL73" s="288"/>
      <c r="AM73" s="288"/>
      <c r="AN73" s="288"/>
      <c r="AO73" s="288"/>
      <c r="AP73" s="288"/>
      <c r="AQ73" s="288"/>
      <c r="AR73" s="288"/>
      <c r="AS73" s="288"/>
      <c r="AT73" s="288"/>
      <c r="AU73" s="288"/>
      <c r="AV73" s="288"/>
      <c r="AW73" s="288"/>
      <c r="AX73" s="288"/>
      <c r="AY73" s="289"/>
      <c r="AZ73" s="386"/>
      <c r="BA73" s="386"/>
      <c r="BB73" s="307"/>
      <c r="BC73" s="310"/>
      <c r="BD73" s="310"/>
      <c r="BE73" s="211"/>
      <c r="BF73" s="212"/>
      <c r="BG73" s="212"/>
      <c r="BH73" s="213"/>
    </row>
    <row r="74" spans="2:60" ht="15.75" thickBot="1">
      <c r="B74" s="22"/>
      <c r="C74" s="319"/>
      <c r="D74" s="320"/>
      <c r="E74" s="397"/>
      <c r="F74" s="397"/>
      <c r="G74" s="397"/>
      <c r="H74" s="397"/>
      <c r="I74" s="313" t="s">
        <v>28</v>
      </c>
      <c r="J74" s="314"/>
      <c r="K74" s="314"/>
      <c r="L74" s="314"/>
      <c r="M74" s="314"/>
      <c r="N74" s="314"/>
      <c r="O74" s="314"/>
      <c r="P74" s="314"/>
      <c r="Q74" s="314"/>
      <c r="R74" s="314"/>
      <c r="S74" s="314"/>
      <c r="T74" s="314"/>
      <c r="U74" s="314"/>
      <c r="V74" s="314"/>
      <c r="W74" s="314"/>
      <c r="X74" s="314"/>
      <c r="Y74" s="314"/>
      <c r="Z74" s="314"/>
      <c r="AA74" s="314"/>
      <c r="AB74" s="314"/>
      <c r="AC74" s="314"/>
      <c r="AD74" s="138"/>
      <c r="AE74" s="314" t="s">
        <v>29</v>
      </c>
      <c r="AF74" s="314"/>
      <c r="AG74" s="314"/>
      <c r="AH74" s="314"/>
      <c r="AI74" s="314"/>
      <c r="AJ74" s="314"/>
      <c r="AK74" s="314"/>
      <c r="AL74" s="314"/>
      <c r="AM74" s="314"/>
      <c r="AN74" s="314"/>
      <c r="AO74" s="314"/>
      <c r="AP74" s="314"/>
      <c r="AQ74" s="314"/>
      <c r="AR74" s="314"/>
      <c r="AS74" s="314"/>
      <c r="AT74" s="314"/>
      <c r="AU74" s="314"/>
      <c r="AV74" s="314"/>
      <c r="AW74" s="314"/>
      <c r="AX74" s="314"/>
      <c r="AY74" s="315"/>
      <c r="AZ74" s="381"/>
      <c r="BA74" s="381"/>
      <c r="BB74" s="381"/>
      <c r="BC74" s="381"/>
      <c r="BD74" s="382"/>
      <c r="BE74" s="217"/>
      <c r="BF74" s="218"/>
      <c r="BG74" s="218"/>
      <c r="BH74" s="219"/>
    </row>
    <row r="75" spans="2:60" ht="15" thickBot="1"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139"/>
      <c r="BF75" s="139"/>
      <c r="BG75" s="22"/>
      <c r="BH75" s="22"/>
    </row>
    <row r="76" spans="2:60" ht="15.75" thickBot="1">
      <c r="B76" s="22"/>
      <c r="C76" s="323" t="s">
        <v>9</v>
      </c>
      <c r="D76" s="226"/>
      <c r="E76" s="226" t="s">
        <v>63</v>
      </c>
      <c r="F76" s="226"/>
      <c r="G76" s="226"/>
      <c r="H76" s="226"/>
      <c r="I76" s="227" t="s">
        <v>30</v>
      </c>
      <c r="J76" s="215"/>
      <c r="K76" s="215"/>
      <c r="L76" s="215"/>
      <c r="M76" s="215"/>
      <c r="N76" s="215"/>
      <c r="O76" s="215"/>
      <c r="P76" s="215"/>
      <c r="Q76" s="215"/>
      <c r="R76" s="215"/>
      <c r="S76" s="215"/>
      <c r="T76" s="215"/>
      <c r="U76" s="215"/>
      <c r="V76" s="215"/>
      <c r="W76" s="215"/>
      <c r="X76" s="215"/>
      <c r="Y76" s="215"/>
      <c r="Z76" s="215"/>
      <c r="AA76" s="215"/>
      <c r="AB76" s="215"/>
      <c r="AC76" s="215"/>
      <c r="AD76" s="215"/>
      <c r="AE76" s="215"/>
      <c r="AF76" s="215"/>
      <c r="AG76" s="215"/>
      <c r="AH76" s="215"/>
      <c r="AI76" s="215"/>
      <c r="AJ76" s="215"/>
      <c r="AK76" s="215"/>
      <c r="AL76" s="215"/>
      <c r="AM76" s="215"/>
      <c r="AN76" s="215"/>
      <c r="AO76" s="215"/>
      <c r="AP76" s="215"/>
      <c r="AQ76" s="215"/>
      <c r="AR76" s="215"/>
      <c r="AS76" s="215"/>
      <c r="AT76" s="215"/>
      <c r="AU76" s="215"/>
      <c r="AV76" s="215"/>
      <c r="AW76" s="215"/>
      <c r="AX76" s="215"/>
      <c r="AY76" s="395"/>
      <c r="AZ76" s="226" t="s">
        <v>12</v>
      </c>
      <c r="BA76" s="226"/>
      <c r="BB76" s="226"/>
      <c r="BC76" s="226"/>
      <c r="BD76" s="227"/>
      <c r="BE76" s="214"/>
      <c r="BF76" s="215"/>
      <c r="BG76" s="215"/>
      <c r="BH76" s="216"/>
    </row>
    <row r="77" spans="2:60" ht="18" customHeight="1">
      <c r="B77" s="22"/>
      <c r="C77" s="317">
        <v>14</v>
      </c>
      <c r="D77" s="318"/>
      <c r="E77" s="396">
        <f>E73+TEXT($U$14*($X$14/1440)+($AI$14/1440)+($AW$14/1440),"hh:mm")</f>
        <v>0.7388888888888885</v>
      </c>
      <c r="F77" s="396"/>
      <c r="G77" s="396"/>
      <c r="H77" s="396"/>
      <c r="I77" s="316">
        <f>IF(OR(' '!L18=0,' '!B18&lt;&gt;SUM(AT62:AV65)),"",IF(OR(G62=1,G63=1,G64=1,G65=1),VLOOKUP(SMALL($G$62:$I$65,1),$G$62:$AG$65,7,0),IF(AND(SUM(AT62:AV65)=' '!B18,' '!E18=1),M62,"1. Platz Gruppe B nicht eindeutig")))</f>
      </c>
      <c r="J77" s="288"/>
      <c r="K77" s="288"/>
      <c r="L77" s="288"/>
      <c r="M77" s="288"/>
      <c r="N77" s="288"/>
      <c r="O77" s="288"/>
      <c r="P77" s="288"/>
      <c r="Q77" s="288"/>
      <c r="R77" s="288"/>
      <c r="S77" s="288"/>
      <c r="T77" s="288"/>
      <c r="U77" s="288"/>
      <c r="V77" s="288"/>
      <c r="W77" s="288"/>
      <c r="X77" s="288"/>
      <c r="Y77" s="288"/>
      <c r="Z77" s="288"/>
      <c r="AA77" s="288"/>
      <c r="AB77" s="288"/>
      <c r="AC77" s="288"/>
      <c r="AD77" s="136" t="s">
        <v>14</v>
      </c>
      <c r="AE77" s="288">
        <f>IF(OR(' '!L9=0,' '!B9&lt;&gt;SUM(AT49:AV52)),"",IF(OR(G49=2,G50=2,G51=2,G52=2),VLOOKUP(SMALL($G$49:$I$52,2),$G$49:$AG$52,7,0),IF(AND(SUM(AT49:AV52)=' '!B9,' '!E10=1),M50,"2. Platz Gruppe A nicht eindeutig")))</f>
      </c>
      <c r="AF77" s="288"/>
      <c r="AG77" s="288"/>
      <c r="AH77" s="288"/>
      <c r="AI77" s="288"/>
      <c r="AJ77" s="288"/>
      <c r="AK77" s="288"/>
      <c r="AL77" s="288"/>
      <c r="AM77" s="288"/>
      <c r="AN77" s="288"/>
      <c r="AO77" s="288"/>
      <c r="AP77" s="288"/>
      <c r="AQ77" s="288"/>
      <c r="AR77" s="288"/>
      <c r="AS77" s="288"/>
      <c r="AT77" s="288"/>
      <c r="AU77" s="288"/>
      <c r="AV77" s="288"/>
      <c r="AW77" s="288"/>
      <c r="AX77" s="288"/>
      <c r="AY77" s="289"/>
      <c r="AZ77" s="386"/>
      <c r="BA77" s="386"/>
      <c r="BB77" s="307"/>
      <c r="BC77" s="310"/>
      <c r="BD77" s="310"/>
      <c r="BE77" s="211"/>
      <c r="BF77" s="212"/>
      <c r="BG77" s="212"/>
      <c r="BH77" s="213"/>
    </row>
    <row r="78" spans="2:60" ht="15.75" thickBot="1">
      <c r="B78" s="22"/>
      <c r="C78" s="319"/>
      <c r="D78" s="320"/>
      <c r="E78" s="397"/>
      <c r="F78" s="397"/>
      <c r="G78" s="397"/>
      <c r="H78" s="397"/>
      <c r="I78" s="313" t="s">
        <v>31</v>
      </c>
      <c r="J78" s="314"/>
      <c r="K78" s="314"/>
      <c r="L78" s="314"/>
      <c r="M78" s="314"/>
      <c r="N78" s="314"/>
      <c r="O78" s="314"/>
      <c r="P78" s="314"/>
      <c r="Q78" s="314"/>
      <c r="R78" s="314"/>
      <c r="S78" s="314"/>
      <c r="T78" s="314"/>
      <c r="U78" s="314"/>
      <c r="V78" s="314"/>
      <c r="W78" s="314"/>
      <c r="X78" s="314"/>
      <c r="Y78" s="314"/>
      <c r="Z78" s="314"/>
      <c r="AA78" s="314"/>
      <c r="AB78" s="314"/>
      <c r="AC78" s="314"/>
      <c r="AD78" s="138"/>
      <c r="AE78" s="314" t="s">
        <v>32</v>
      </c>
      <c r="AF78" s="314"/>
      <c r="AG78" s="314"/>
      <c r="AH78" s="314"/>
      <c r="AI78" s="314"/>
      <c r="AJ78" s="314"/>
      <c r="AK78" s="314"/>
      <c r="AL78" s="314"/>
      <c r="AM78" s="314"/>
      <c r="AN78" s="314"/>
      <c r="AO78" s="314"/>
      <c r="AP78" s="314"/>
      <c r="AQ78" s="314"/>
      <c r="AR78" s="314"/>
      <c r="AS78" s="314"/>
      <c r="AT78" s="314"/>
      <c r="AU78" s="314"/>
      <c r="AV78" s="314"/>
      <c r="AW78" s="314"/>
      <c r="AX78" s="314"/>
      <c r="AY78" s="315"/>
      <c r="AZ78" s="381"/>
      <c r="BA78" s="381"/>
      <c r="BB78" s="381"/>
      <c r="BC78" s="381"/>
      <c r="BD78" s="382"/>
      <c r="BE78" s="217"/>
      <c r="BF78" s="218"/>
      <c r="BG78" s="218"/>
      <c r="BH78" s="219"/>
    </row>
    <row r="79" spans="2:60" ht="15.75" thickBot="1">
      <c r="B79" s="22"/>
      <c r="C79" s="126"/>
      <c r="D79" s="126"/>
      <c r="E79" s="143"/>
      <c r="F79" s="143"/>
      <c r="G79" s="143"/>
      <c r="H79" s="143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  <c r="Y79" s="131"/>
      <c r="Z79" s="131"/>
      <c r="AA79" s="131"/>
      <c r="AB79" s="131"/>
      <c r="AC79" s="131"/>
      <c r="AD79" s="122"/>
      <c r="AE79" s="131"/>
      <c r="AF79" s="131"/>
      <c r="AG79" s="131"/>
      <c r="AH79" s="131"/>
      <c r="AI79" s="131"/>
      <c r="AJ79" s="131"/>
      <c r="AK79" s="131"/>
      <c r="AL79" s="131"/>
      <c r="AM79" s="131"/>
      <c r="AN79" s="131"/>
      <c r="AO79" s="131"/>
      <c r="AP79" s="131"/>
      <c r="AQ79" s="131"/>
      <c r="AR79" s="131"/>
      <c r="AS79" s="131"/>
      <c r="AT79" s="131"/>
      <c r="AU79" s="131"/>
      <c r="AV79" s="131"/>
      <c r="AW79" s="131"/>
      <c r="AX79" s="131"/>
      <c r="AY79" s="131"/>
      <c r="AZ79" s="144"/>
      <c r="BA79" s="144"/>
      <c r="BB79" s="144"/>
      <c r="BC79" s="144"/>
      <c r="BD79" s="144"/>
      <c r="BE79" s="145"/>
      <c r="BF79" s="145"/>
      <c r="BG79" s="22"/>
      <c r="BH79" s="22"/>
    </row>
    <row r="80" spans="2:60" ht="15.75" thickBot="1">
      <c r="B80" s="22"/>
      <c r="C80" s="324" t="s">
        <v>9</v>
      </c>
      <c r="D80" s="312"/>
      <c r="E80" s="312" t="s">
        <v>63</v>
      </c>
      <c r="F80" s="312"/>
      <c r="G80" s="312"/>
      <c r="H80" s="312"/>
      <c r="I80" s="383" t="s">
        <v>33</v>
      </c>
      <c r="J80" s="384"/>
      <c r="K80" s="384"/>
      <c r="L80" s="384"/>
      <c r="M80" s="384"/>
      <c r="N80" s="384"/>
      <c r="O80" s="384"/>
      <c r="P80" s="384"/>
      <c r="Q80" s="384"/>
      <c r="R80" s="384"/>
      <c r="S80" s="384"/>
      <c r="T80" s="384"/>
      <c r="U80" s="384"/>
      <c r="V80" s="384"/>
      <c r="W80" s="384"/>
      <c r="X80" s="384"/>
      <c r="Y80" s="384"/>
      <c r="Z80" s="384"/>
      <c r="AA80" s="384"/>
      <c r="AB80" s="384"/>
      <c r="AC80" s="384"/>
      <c r="AD80" s="384"/>
      <c r="AE80" s="384"/>
      <c r="AF80" s="384"/>
      <c r="AG80" s="384"/>
      <c r="AH80" s="384"/>
      <c r="AI80" s="384"/>
      <c r="AJ80" s="384"/>
      <c r="AK80" s="384"/>
      <c r="AL80" s="384"/>
      <c r="AM80" s="384"/>
      <c r="AN80" s="384"/>
      <c r="AO80" s="384"/>
      <c r="AP80" s="384"/>
      <c r="AQ80" s="384"/>
      <c r="AR80" s="384"/>
      <c r="AS80" s="384"/>
      <c r="AT80" s="384"/>
      <c r="AU80" s="384"/>
      <c r="AV80" s="384"/>
      <c r="AW80" s="384"/>
      <c r="AX80" s="384"/>
      <c r="AY80" s="385"/>
      <c r="AZ80" s="312" t="s">
        <v>12</v>
      </c>
      <c r="BA80" s="312"/>
      <c r="BB80" s="312"/>
      <c r="BC80" s="312"/>
      <c r="BD80" s="383"/>
      <c r="BE80" s="390"/>
      <c r="BF80" s="384"/>
      <c r="BG80" s="384"/>
      <c r="BH80" s="391"/>
    </row>
    <row r="81" spans="2:60" ht="18" customHeight="1">
      <c r="B81" s="22"/>
      <c r="C81" s="317">
        <v>15</v>
      </c>
      <c r="D81" s="318"/>
      <c r="E81" s="396">
        <f>E77+TEXT($U$14*($X$14/1440)+($AI$14/1440)+($AW$14/1440),"hh:mm")</f>
        <v>0.7486111111111107</v>
      </c>
      <c r="F81" s="396"/>
      <c r="G81" s="396"/>
      <c r="H81" s="396"/>
      <c r="I81" s="316">
        <f>IF(OR(' '!L9=0,' '!B9&lt;&gt;SUM(AT49:AV52)),"",IF(OR(G49=4,G50=4,G51=4,G52=4),VLOOKUP(SMALL($G$49:$I$52,4),$G$49:$AG$52,7,0),IF(AND(SUM(AT49:AV52)=' '!B9,' '!E12=1),M52,"4. Platz Gruppe A nicht eindeutig")))</f>
      </c>
      <c r="J81" s="288"/>
      <c r="K81" s="288"/>
      <c r="L81" s="288"/>
      <c r="M81" s="288"/>
      <c r="N81" s="288"/>
      <c r="O81" s="288"/>
      <c r="P81" s="288"/>
      <c r="Q81" s="288"/>
      <c r="R81" s="288"/>
      <c r="S81" s="288"/>
      <c r="T81" s="288"/>
      <c r="U81" s="288"/>
      <c r="V81" s="288"/>
      <c r="W81" s="288"/>
      <c r="X81" s="288"/>
      <c r="Y81" s="288"/>
      <c r="Z81" s="288"/>
      <c r="AA81" s="288"/>
      <c r="AB81" s="288"/>
      <c r="AC81" s="288"/>
      <c r="AD81" s="136" t="s">
        <v>14</v>
      </c>
      <c r="AE81" s="288">
        <f>IF(OR(' '!L18=0,' '!B18&lt;&gt;SUM(AT62:AV65)),"",IF(OR(G62=4,G63=4,G64=4,G65=4),VLOOKUP(SMALL($G$62:$I$65,4),$G$62:$AG$65,7,0),IF(AND(SUM(AT62:AV65)=' '!B18,' '!E21=1),M65,"4. Platz Gruppe B nicht eindeutig")))</f>
      </c>
      <c r="AF81" s="288"/>
      <c r="AG81" s="288"/>
      <c r="AH81" s="288"/>
      <c r="AI81" s="288"/>
      <c r="AJ81" s="288"/>
      <c r="AK81" s="288"/>
      <c r="AL81" s="288"/>
      <c r="AM81" s="288"/>
      <c r="AN81" s="288"/>
      <c r="AO81" s="288"/>
      <c r="AP81" s="288"/>
      <c r="AQ81" s="288"/>
      <c r="AR81" s="288"/>
      <c r="AS81" s="288"/>
      <c r="AT81" s="288"/>
      <c r="AU81" s="288"/>
      <c r="AV81" s="288"/>
      <c r="AW81" s="288"/>
      <c r="AX81" s="288"/>
      <c r="AY81" s="289"/>
      <c r="AZ81" s="386"/>
      <c r="BA81" s="386"/>
      <c r="BB81" s="307"/>
      <c r="BC81" s="310"/>
      <c r="BD81" s="310"/>
      <c r="BE81" s="211"/>
      <c r="BF81" s="212"/>
      <c r="BG81" s="212"/>
      <c r="BH81" s="213"/>
    </row>
    <row r="82" spans="2:60" ht="15.75" thickBot="1">
      <c r="B82" s="22"/>
      <c r="C82" s="319"/>
      <c r="D82" s="320"/>
      <c r="E82" s="397"/>
      <c r="F82" s="397"/>
      <c r="G82" s="397"/>
      <c r="H82" s="397"/>
      <c r="I82" s="313" t="s">
        <v>34</v>
      </c>
      <c r="J82" s="314"/>
      <c r="K82" s="314"/>
      <c r="L82" s="314"/>
      <c r="M82" s="314"/>
      <c r="N82" s="314"/>
      <c r="O82" s="314"/>
      <c r="P82" s="314"/>
      <c r="Q82" s="314"/>
      <c r="R82" s="314"/>
      <c r="S82" s="314"/>
      <c r="T82" s="314"/>
      <c r="U82" s="314"/>
      <c r="V82" s="314"/>
      <c r="W82" s="314"/>
      <c r="X82" s="314"/>
      <c r="Y82" s="314"/>
      <c r="Z82" s="314"/>
      <c r="AA82" s="314"/>
      <c r="AB82" s="314"/>
      <c r="AC82" s="314"/>
      <c r="AD82" s="138"/>
      <c r="AE82" s="314" t="s">
        <v>35</v>
      </c>
      <c r="AF82" s="314"/>
      <c r="AG82" s="314"/>
      <c r="AH82" s="314"/>
      <c r="AI82" s="314"/>
      <c r="AJ82" s="314"/>
      <c r="AK82" s="314"/>
      <c r="AL82" s="314"/>
      <c r="AM82" s="314"/>
      <c r="AN82" s="314"/>
      <c r="AO82" s="314"/>
      <c r="AP82" s="314"/>
      <c r="AQ82" s="314"/>
      <c r="AR82" s="314"/>
      <c r="AS82" s="314"/>
      <c r="AT82" s="314"/>
      <c r="AU82" s="314"/>
      <c r="AV82" s="314"/>
      <c r="AW82" s="314"/>
      <c r="AX82" s="314"/>
      <c r="AY82" s="315"/>
      <c r="AZ82" s="381"/>
      <c r="BA82" s="381"/>
      <c r="BB82" s="381"/>
      <c r="BC82" s="381"/>
      <c r="BD82" s="382"/>
      <c r="BE82" s="217"/>
      <c r="BF82" s="218"/>
      <c r="BG82" s="218"/>
      <c r="BH82" s="219"/>
    </row>
    <row r="83" spans="2:60" ht="15" thickBot="1"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139"/>
      <c r="BF83" s="139"/>
      <c r="BG83" s="22"/>
      <c r="BH83" s="22"/>
    </row>
    <row r="84" spans="2:60" ht="15.75" thickBot="1">
      <c r="B84" s="22"/>
      <c r="C84" s="324" t="s">
        <v>9</v>
      </c>
      <c r="D84" s="312"/>
      <c r="E84" s="312" t="s">
        <v>63</v>
      </c>
      <c r="F84" s="312"/>
      <c r="G84" s="312"/>
      <c r="H84" s="312"/>
      <c r="I84" s="383" t="s">
        <v>36</v>
      </c>
      <c r="J84" s="384"/>
      <c r="K84" s="384"/>
      <c r="L84" s="384"/>
      <c r="M84" s="384"/>
      <c r="N84" s="384"/>
      <c r="O84" s="384"/>
      <c r="P84" s="384"/>
      <c r="Q84" s="384"/>
      <c r="R84" s="384"/>
      <c r="S84" s="384"/>
      <c r="T84" s="384"/>
      <c r="U84" s="384"/>
      <c r="V84" s="384"/>
      <c r="W84" s="384"/>
      <c r="X84" s="384"/>
      <c r="Y84" s="384"/>
      <c r="Z84" s="384"/>
      <c r="AA84" s="384"/>
      <c r="AB84" s="384"/>
      <c r="AC84" s="384"/>
      <c r="AD84" s="384"/>
      <c r="AE84" s="384"/>
      <c r="AF84" s="384"/>
      <c r="AG84" s="384"/>
      <c r="AH84" s="384"/>
      <c r="AI84" s="384"/>
      <c r="AJ84" s="384"/>
      <c r="AK84" s="384"/>
      <c r="AL84" s="384"/>
      <c r="AM84" s="384"/>
      <c r="AN84" s="384"/>
      <c r="AO84" s="384"/>
      <c r="AP84" s="384"/>
      <c r="AQ84" s="384"/>
      <c r="AR84" s="384"/>
      <c r="AS84" s="384"/>
      <c r="AT84" s="384"/>
      <c r="AU84" s="384"/>
      <c r="AV84" s="384"/>
      <c r="AW84" s="384"/>
      <c r="AX84" s="384"/>
      <c r="AY84" s="385"/>
      <c r="AZ84" s="312" t="s">
        <v>12</v>
      </c>
      <c r="BA84" s="312"/>
      <c r="BB84" s="312"/>
      <c r="BC84" s="312"/>
      <c r="BD84" s="383"/>
      <c r="BE84" s="390"/>
      <c r="BF84" s="384"/>
      <c r="BG84" s="384"/>
      <c r="BH84" s="391"/>
    </row>
    <row r="85" spans="2:86" s="36" customFormat="1" ht="18" customHeight="1">
      <c r="B85" s="22"/>
      <c r="C85" s="317">
        <v>16</v>
      </c>
      <c r="D85" s="318"/>
      <c r="E85" s="396">
        <f>E81+TEXT($U$14*($X$14/1440)+($AI$14/1440)+($AW$14/1440),"hh:mm")</f>
        <v>0.7583333333333329</v>
      </c>
      <c r="F85" s="396"/>
      <c r="G85" s="396"/>
      <c r="H85" s="396"/>
      <c r="I85" s="316">
        <f>IF(OR(' '!L9=0,' '!B9&lt;&gt;SUM(AT49:AV52)),"",IF(OR(G49=3,G50=3,G51=3,G52=3),VLOOKUP(SMALL($G$49:$I$52,3),$G$49:$AG$52,7,0),IF(AND(SUM(AT49:AV52)=' '!B9,' '!E11=1),M51,"3. Platz Gruppe A nicht eindeutig")))</f>
      </c>
      <c r="J85" s="288"/>
      <c r="K85" s="288"/>
      <c r="L85" s="288"/>
      <c r="M85" s="288"/>
      <c r="N85" s="288"/>
      <c r="O85" s="288"/>
      <c r="P85" s="288"/>
      <c r="Q85" s="288"/>
      <c r="R85" s="288"/>
      <c r="S85" s="288"/>
      <c r="T85" s="288"/>
      <c r="U85" s="288"/>
      <c r="V85" s="288"/>
      <c r="W85" s="288"/>
      <c r="X85" s="288"/>
      <c r="Y85" s="288"/>
      <c r="Z85" s="288"/>
      <c r="AA85" s="288"/>
      <c r="AB85" s="288"/>
      <c r="AC85" s="288"/>
      <c r="AD85" s="136" t="s">
        <v>14</v>
      </c>
      <c r="AE85" s="288">
        <f>IF(OR(' '!L18=0,' '!B18&lt;&gt;SUM(AT62:AV65)),"",IF(OR(G62=3,G63=3,G64=3,G65=3),VLOOKUP(SMALL($G$62:$I$65,3),$G$62:$AG$65,7,0),IF(AND(SUM(AT62:AV65)=' '!B18,' '!E20=1),M64,"3. Platz Gruppe B nicht eindeutig")))</f>
      </c>
      <c r="AF85" s="288"/>
      <c r="AG85" s="288"/>
      <c r="AH85" s="288"/>
      <c r="AI85" s="288"/>
      <c r="AJ85" s="288"/>
      <c r="AK85" s="288"/>
      <c r="AL85" s="288"/>
      <c r="AM85" s="288"/>
      <c r="AN85" s="288"/>
      <c r="AO85" s="288"/>
      <c r="AP85" s="288"/>
      <c r="AQ85" s="288"/>
      <c r="AR85" s="288"/>
      <c r="AS85" s="288"/>
      <c r="AT85" s="288"/>
      <c r="AU85" s="288"/>
      <c r="AV85" s="288"/>
      <c r="AW85" s="288"/>
      <c r="AX85" s="288"/>
      <c r="AY85" s="289"/>
      <c r="AZ85" s="386"/>
      <c r="BA85" s="386"/>
      <c r="BB85" s="307"/>
      <c r="BC85" s="310"/>
      <c r="BD85" s="310"/>
      <c r="BE85" s="211"/>
      <c r="BF85" s="212"/>
      <c r="BG85" s="212"/>
      <c r="BH85" s="213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</row>
    <row r="86" spans="2:91" ht="15.75" thickBot="1">
      <c r="B86" s="22"/>
      <c r="C86" s="319"/>
      <c r="D86" s="320"/>
      <c r="E86" s="397"/>
      <c r="F86" s="397"/>
      <c r="G86" s="397"/>
      <c r="H86" s="397"/>
      <c r="I86" s="313" t="s">
        <v>37</v>
      </c>
      <c r="J86" s="314"/>
      <c r="K86" s="314"/>
      <c r="L86" s="314"/>
      <c r="M86" s="314"/>
      <c r="N86" s="314"/>
      <c r="O86" s="314"/>
      <c r="P86" s="314"/>
      <c r="Q86" s="314"/>
      <c r="R86" s="314"/>
      <c r="S86" s="314"/>
      <c r="T86" s="314"/>
      <c r="U86" s="314"/>
      <c r="V86" s="314"/>
      <c r="W86" s="314"/>
      <c r="X86" s="314"/>
      <c r="Y86" s="314"/>
      <c r="Z86" s="314"/>
      <c r="AA86" s="314"/>
      <c r="AB86" s="314"/>
      <c r="AC86" s="314"/>
      <c r="AD86" s="138"/>
      <c r="AE86" s="314" t="s">
        <v>38</v>
      </c>
      <c r="AF86" s="314"/>
      <c r="AG86" s="314"/>
      <c r="AH86" s="314"/>
      <c r="AI86" s="314"/>
      <c r="AJ86" s="314"/>
      <c r="AK86" s="314"/>
      <c r="AL86" s="314"/>
      <c r="AM86" s="314"/>
      <c r="AN86" s="314"/>
      <c r="AO86" s="314"/>
      <c r="AP86" s="314"/>
      <c r="AQ86" s="314"/>
      <c r="AR86" s="314"/>
      <c r="AS86" s="314"/>
      <c r="AT86" s="314"/>
      <c r="AU86" s="314"/>
      <c r="AV86" s="314"/>
      <c r="AW86" s="314"/>
      <c r="AX86" s="314"/>
      <c r="AY86" s="315"/>
      <c r="AZ86" s="381"/>
      <c r="BA86" s="381"/>
      <c r="BB86" s="381"/>
      <c r="BC86" s="381"/>
      <c r="BD86" s="382"/>
      <c r="BE86" s="217"/>
      <c r="BF86" s="218"/>
      <c r="BG86" s="218"/>
      <c r="BH86" s="219"/>
      <c r="BO86" s="1"/>
      <c r="BT86" s="2"/>
      <c r="BU86" s="3"/>
      <c r="BX86" s="4"/>
      <c r="BY86" s="3"/>
      <c r="CD86" s="4"/>
      <c r="CI86" s="2"/>
      <c r="CM86" s="5"/>
    </row>
    <row r="87" spans="2:91" ht="15.75" thickBot="1">
      <c r="B87" s="22"/>
      <c r="C87" s="126"/>
      <c r="D87" s="126"/>
      <c r="E87" s="143"/>
      <c r="F87" s="143"/>
      <c r="G87" s="143"/>
      <c r="H87" s="143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131"/>
      <c r="Y87" s="131"/>
      <c r="Z87" s="131"/>
      <c r="AA87" s="131"/>
      <c r="AB87" s="131"/>
      <c r="AC87" s="131"/>
      <c r="AD87" s="122"/>
      <c r="AE87" s="131"/>
      <c r="AF87" s="131"/>
      <c r="AG87" s="131"/>
      <c r="AH87" s="131"/>
      <c r="AI87" s="131"/>
      <c r="AJ87" s="131"/>
      <c r="AK87" s="131"/>
      <c r="AL87" s="131"/>
      <c r="AM87" s="131"/>
      <c r="AN87" s="131"/>
      <c r="AO87" s="131"/>
      <c r="AP87" s="131"/>
      <c r="AQ87" s="131"/>
      <c r="AR87" s="131"/>
      <c r="AS87" s="131"/>
      <c r="AT87" s="131"/>
      <c r="AU87" s="131"/>
      <c r="AV87" s="131"/>
      <c r="AW87" s="131"/>
      <c r="AX87" s="131"/>
      <c r="AY87" s="131"/>
      <c r="AZ87" s="144"/>
      <c r="BA87" s="144"/>
      <c r="BB87" s="144"/>
      <c r="BC87" s="144"/>
      <c r="BD87" s="144"/>
      <c r="BE87" s="145"/>
      <c r="BF87" s="145"/>
      <c r="BG87" s="22"/>
      <c r="BH87" s="22"/>
      <c r="BO87" s="1"/>
      <c r="BT87" s="2"/>
      <c r="BU87" s="3"/>
      <c r="BX87" s="4"/>
      <c r="BY87" s="3"/>
      <c r="CD87" s="4"/>
      <c r="CI87" s="2"/>
      <c r="CM87" s="5"/>
    </row>
    <row r="88" spans="2:91" ht="15.75" thickBot="1">
      <c r="B88" s="22"/>
      <c r="C88" s="321" t="s">
        <v>9</v>
      </c>
      <c r="D88" s="322"/>
      <c r="E88" s="322" t="s">
        <v>63</v>
      </c>
      <c r="F88" s="322"/>
      <c r="G88" s="322"/>
      <c r="H88" s="322"/>
      <c r="I88" s="398" t="s">
        <v>39</v>
      </c>
      <c r="J88" s="393"/>
      <c r="K88" s="393"/>
      <c r="L88" s="393"/>
      <c r="M88" s="393"/>
      <c r="N88" s="393"/>
      <c r="O88" s="393"/>
      <c r="P88" s="393"/>
      <c r="Q88" s="393"/>
      <c r="R88" s="393"/>
      <c r="S88" s="393"/>
      <c r="T88" s="393"/>
      <c r="U88" s="393"/>
      <c r="V88" s="393"/>
      <c r="W88" s="393"/>
      <c r="X88" s="393"/>
      <c r="Y88" s="393"/>
      <c r="Z88" s="393"/>
      <c r="AA88" s="393"/>
      <c r="AB88" s="393"/>
      <c r="AC88" s="393"/>
      <c r="AD88" s="393"/>
      <c r="AE88" s="393"/>
      <c r="AF88" s="393"/>
      <c r="AG88" s="393"/>
      <c r="AH88" s="393"/>
      <c r="AI88" s="393"/>
      <c r="AJ88" s="393"/>
      <c r="AK88" s="393"/>
      <c r="AL88" s="393"/>
      <c r="AM88" s="393"/>
      <c r="AN88" s="393"/>
      <c r="AO88" s="393"/>
      <c r="AP88" s="393"/>
      <c r="AQ88" s="393"/>
      <c r="AR88" s="393"/>
      <c r="AS88" s="393"/>
      <c r="AT88" s="393"/>
      <c r="AU88" s="393"/>
      <c r="AV88" s="393"/>
      <c r="AW88" s="393"/>
      <c r="AX88" s="393"/>
      <c r="AY88" s="399"/>
      <c r="AZ88" s="322" t="s">
        <v>12</v>
      </c>
      <c r="BA88" s="322"/>
      <c r="BB88" s="322"/>
      <c r="BC88" s="322"/>
      <c r="BD88" s="398"/>
      <c r="BE88" s="392"/>
      <c r="BF88" s="393"/>
      <c r="BG88" s="393"/>
      <c r="BH88" s="394"/>
      <c r="BO88" s="1"/>
      <c r="BT88" s="2"/>
      <c r="BU88" s="3"/>
      <c r="BX88" s="4"/>
      <c r="BY88" s="3"/>
      <c r="CD88" s="4"/>
      <c r="CI88" s="2"/>
      <c r="CM88" s="5"/>
    </row>
    <row r="89" spans="2:91" ht="18" customHeight="1">
      <c r="B89" s="22"/>
      <c r="C89" s="317">
        <v>17</v>
      </c>
      <c r="D89" s="318"/>
      <c r="E89" s="396">
        <f>E85+TEXT($U$14*($X$14/1440)+($AI$14/1440)+($AW$14/1440),"hh:mm")</f>
        <v>0.768055555555555</v>
      </c>
      <c r="F89" s="396"/>
      <c r="G89" s="396"/>
      <c r="H89" s="396"/>
      <c r="I89" s="316" t="str">
        <f>IF(ISBLANK(AZ73)," ",IF(AZ73&lt;BC73,I73,IF(AZ73&lt;BC73,AE73,AE73)))</f>
        <v> </v>
      </c>
      <c r="J89" s="288"/>
      <c r="K89" s="288"/>
      <c r="L89" s="288"/>
      <c r="M89" s="288"/>
      <c r="N89" s="288"/>
      <c r="O89" s="288"/>
      <c r="P89" s="288"/>
      <c r="Q89" s="288"/>
      <c r="R89" s="288"/>
      <c r="S89" s="288"/>
      <c r="T89" s="288"/>
      <c r="U89" s="288"/>
      <c r="V89" s="288"/>
      <c r="W89" s="288"/>
      <c r="X89" s="288"/>
      <c r="Y89" s="288"/>
      <c r="Z89" s="288"/>
      <c r="AA89" s="288"/>
      <c r="AB89" s="288"/>
      <c r="AC89" s="288"/>
      <c r="AD89" s="136" t="s">
        <v>14</v>
      </c>
      <c r="AE89" s="288" t="str">
        <f>IF(ISBLANK(AZ77)," ",IF(AZ77&lt;BC77,I77,IF(AZ77&lt;BC77,AE77,AE77)))</f>
        <v> </v>
      </c>
      <c r="AF89" s="288"/>
      <c r="AG89" s="288"/>
      <c r="AH89" s="288"/>
      <c r="AI89" s="288"/>
      <c r="AJ89" s="288"/>
      <c r="AK89" s="288"/>
      <c r="AL89" s="288"/>
      <c r="AM89" s="288"/>
      <c r="AN89" s="288"/>
      <c r="AO89" s="288"/>
      <c r="AP89" s="288"/>
      <c r="AQ89" s="288"/>
      <c r="AR89" s="288"/>
      <c r="AS89" s="288"/>
      <c r="AT89" s="288"/>
      <c r="AU89" s="288"/>
      <c r="AV89" s="288"/>
      <c r="AW89" s="288"/>
      <c r="AX89" s="288"/>
      <c r="AY89" s="289"/>
      <c r="AZ89" s="386"/>
      <c r="BA89" s="386"/>
      <c r="BB89" s="307"/>
      <c r="BC89" s="310"/>
      <c r="BD89" s="310"/>
      <c r="BE89" s="211"/>
      <c r="BF89" s="212"/>
      <c r="BG89" s="212"/>
      <c r="BH89" s="213"/>
      <c r="BO89" s="1"/>
      <c r="BT89" s="2"/>
      <c r="BU89" s="3"/>
      <c r="BX89" s="4"/>
      <c r="BY89" s="3"/>
      <c r="CD89" s="4"/>
      <c r="CI89" s="2"/>
      <c r="CM89" s="5"/>
    </row>
    <row r="90" spans="2:91" ht="15.75" thickBot="1">
      <c r="B90" s="22"/>
      <c r="C90" s="319"/>
      <c r="D90" s="320"/>
      <c r="E90" s="397"/>
      <c r="F90" s="397"/>
      <c r="G90" s="397"/>
      <c r="H90" s="397"/>
      <c r="I90" s="313" t="s">
        <v>40</v>
      </c>
      <c r="J90" s="314"/>
      <c r="K90" s="314"/>
      <c r="L90" s="314"/>
      <c r="M90" s="314"/>
      <c r="N90" s="314"/>
      <c r="O90" s="314"/>
      <c r="P90" s="314"/>
      <c r="Q90" s="314"/>
      <c r="R90" s="314"/>
      <c r="S90" s="314"/>
      <c r="T90" s="314"/>
      <c r="U90" s="314"/>
      <c r="V90" s="314"/>
      <c r="W90" s="314"/>
      <c r="X90" s="314"/>
      <c r="Y90" s="314"/>
      <c r="Z90" s="314"/>
      <c r="AA90" s="314"/>
      <c r="AB90" s="314"/>
      <c r="AC90" s="314"/>
      <c r="AD90" s="138"/>
      <c r="AE90" s="314" t="s">
        <v>41</v>
      </c>
      <c r="AF90" s="314"/>
      <c r="AG90" s="314"/>
      <c r="AH90" s="314"/>
      <c r="AI90" s="314"/>
      <c r="AJ90" s="314"/>
      <c r="AK90" s="314"/>
      <c r="AL90" s="314"/>
      <c r="AM90" s="314"/>
      <c r="AN90" s="314"/>
      <c r="AO90" s="314"/>
      <c r="AP90" s="314"/>
      <c r="AQ90" s="314"/>
      <c r="AR90" s="314"/>
      <c r="AS90" s="314"/>
      <c r="AT90" s="314"/>
      <c r="AU90" s="314"/>
      <c r="AV90" s="314"/>
      <c r="AW90" s="314"/>
      <c r="AX90" s="314"/>
      <c r="AY90" s="315"/>
      <c r="AZ90" s="381"/>
      <c r="BA90" s="381"/>
      <c r="BB90" s="381"/>
      <c r="BC90" s="381"/>
      <c r="BD90" s="382"/>
      <c r="BE90" s="217"/>
      <c r="BF90" s="218"/>
      <c r="BG90" s="218"/>
      <c r="BH90" s="219"/>
      <c r="BO90" s="1"/>
      <c r="BT90" s="2"/>
      <c r="BU90" s="3"/>
      <c r="BX90" s="4"/>
      <c r="BY90" s="3"/>
      <c r="CD90" s="4"/>
      <c r="CI90" s="2"/>
      <c r="CM90" s="5"/>
    </row>
    <row r="91" spans="2:91" ht="15" thickBot="1"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139"/>
      <c r="BF91" s="139"/>
      <c r="BG91" s="22"/>
      <c r="BH91" s="22"/>
      <c r="BO91" s="1"/>
      <c r="BT91" s="2"/>
      <c r="BU91" s="3"/>
      <c r="BX91" s="4"/>
      <c r="BY91" s="3"/>
      <c r="CD91" s="4"/>
      <c r="CI91" s="2"/>
      <c r="CM91" s="5"/>
    </row>
    <row r="92" spans="2:91" ht="15.75" thickBot="1">
      <c r="B92" s="22"/>
      <c r="C92" s="321" t="s">
        <v>9</v>
      </c>
      <c r="D92" s="322"/>
      <c r="E92" s="322" t="s">
        <v>63</v>
      </c>
      <c r="F92" s="322"/>
      <c r="G92" s="322"/>
      <c r="H92" s="322"/>
      <c r="I92" s="398" t="s">
        <v>42</v>
      </c>
      <c r="J92" s="393"/>
      <c r="K92" s="393"/>
      <c r="L92" s="393"/>
      <c r="M92" s="393"/>
      <c r="N92" s="393"/>
      <c r="O92" s="393"/>
      <c r="P92" s="393"/>
      <c r="Q92" s="393"/>
      <c r="R92" s="393"/>
      <c r="S92" s="393"/>
      <c r="T92" s="393"/>
      <c r="U92" s="393"/>
      <c r="V92" s="393"/>
      <c r="W92" s="393"/>
      <c r="X92" s="393"/>
      <c r="Y92" s="393"/>
      <c r="Z92" s="393"/>
      <c r="AA92" s="393"/>
      <c r="AB92" s="393"/>
      <c r="AC92" s="393"/>
      <c r="AD92" s="393"/>
      <c r="AE92" s="393"/>
      <c r="AF92" s="393"/>
      <c r="AG92" s="393"/>
      <c r="AH92" s="393"/>
      <c r="AI92" s="393"/>
      <c r="AJ92" s="393"/>
      <c r="AK92" s="393"/>
      <c r="AL92" s="393"/>
      <c r="AM92" s="393"/>
      <c r="AN92" s="393"/>
      <c r="AO92" s="393"/>
      <c r="AP92" s="393"/>
      <c r="AQ92" s="393"/>
      <c r="AR92" s="393"/>
      <c r="AS92" s="393"/>
      <c r="AT92" s="393"/>
      <c r="AU92" s="393"/>
      <c r="AV92" s="393"/>
      <c r="AW92" s="393"/>
      <c r="AX92" s="393"/>
      <c r="AY92" s="399"/>
      <c r="AZ92" s="322" t="s">
        <v>12</v>
      </c>
      <c r="BA92" s="322"/>
      <c r="BB92" s="322"/>
      <c r="BC92" s="322"/>
      <c r="BD92" s="398"/>
      <c r="BE92" s="392"/>
      <c r="BF92" s="393"/>
      <c r="BG92" s="393"/>
      <c r="BH92" s="394"/>
      <c r="BO92" s="1"/>
      <c r="BT92" s="2"/>
      <c r="BU92" s="3"/>
      <c r="BX92" s="4"/>
      <c r="BY92" s="3"/>
      <c r="CD92" s="4"/>
      <c r="CI92" s="2"/>
      <c r="CM92" s="5"/>
    </row>
    <row r="93" spans="2:91" ht="18" customHeight="1">
      <c r="B93" s="22"/>
      <c r="C93" s="317">
        <v>18</v>
      </c>
      <c r="D93" s="318"/>
      <c r="E93" s="396">
        <f>E89+TEXT($U$14*($X$14/1440)+($AI$14/1440)+($AW$14/1440),"hh:mm")</f>
        <v>0.7777777777777772</v>
      </c>
      <c r="F93" s="396"/>
      <c r="G93" s="396"/>
      <c r="H93" s="396"/>
      <c r="I93" s="316" t="str">
        <f>IF(ISBLANK(AZ73)," ",IF(AZ73&gt;BC73,I73,IF(AZ73&lt;BC73,AE73," ")))</f>
        <v> </v>
      </c>
      <c r="J93" s="288"/>
      <c r="K93" s="288"/>
      <c r="L93" s="288"/>
      <c r="M93" s="288"/>
      <c r="N93" s="288"/>
      <c r="O93" s="288"/>
      <c r="P93" s="288"/>
      <c r="Q93" s="288"/>
      <c r="R93" s="288"/>
      <c r="S93" s="288"/>
      <c r="T93" s="288"/>
      <c r="U93" s="288"/>
      <c r="V93" s="288"/>
      <c r="W93" s="288"/>
      <c r="X93" s="288"/>
      <c r="Y93" s="288"/>
      <c r="Z93" s="288"/>
      <c r="AA93" s="288"/>
      <c r="AB93" s="288"/>
      <c r="AC93" s="288"/>
      <c r="AD93" s="136" t="s">
        <v>14</v>
      </c>
      <c r="AE93" s="288" t="str">
        <f>IF(ISBLANK(AZ77)," ",IF(AZ77&gt;BC77,I77,IF(AZ77&lt;BC77,AE77," ")))</f>
        <v> </v>
      </c>
      <c r="AF93" s="288"/>
      <c r="AG93" s="288"/>
      <c r="AH93" s="288"/>
      <c r="AI93" s="288"/>
      <c r="AJ93" s="288"/>
      <c r="AK93" s="288"/>
      <c r="AL93" s="288"/>
      <c r="AM93" s="288"/>
      <c r="AN93" s="288"/>
      <c r="AO93" s="288"/>
      <c r="AP93" s="288"/>
      <c r="AQ93" s="288"/>
      <c r="AR93" s="288"/>
      <c r="AS93" s="288"/>
      <c r="AT93" s="288"/>
      <c r="AU93" s="288"/>
      <c r="AV93" s="288"/>
      <c r="AW93" s="288"/>
      <c r="AX93" s="288"/>
      <c r="AY93" s="289"/>
      <c r="AZ93" s="386"/>
      <c r="BA93" s="386"/>
      <c r="BB93" s="307"/>
      <c r="BC93" s="310"/>
      <c r="BD93" s="310"/>
      <c r="BE93" s="211"/>
      <c r="BF93" s="212"/>
      <c r="BG93" s="212"/>
      <c r="BH93" s="213"/>
      <c r="BO93" s="1"/>
      <c r="BT93" s="2"/>
      <c r="BU93" s="3"/>
      <c r="BX93" s="4"/>
      <c r="BY93" s="3"/>
      <c r="CD93" s="4"/>
      <c r="CI93" s="2"/>
      <c r="CM93" s="5"/>
    </row>
    <row r="94" spans="2:91" ht="15.75" thickBot="1">
      <c r="B94" s="22"/>
      <c r="C94" s="319"/>
      <c r="D94" s="320"/>
      <c r="E94" s="397"/>
      <c r="F94" s="397"/>
      <c r="G94" s="397"/>
      <c r="H94" s="397"/>
      <c r="I94" s="313" t="s">
        <v>43</v>
      </c>
      <c r="J94" s="314"/>
      <c r="K94" s="314"/>
      <c r="L94" s="314"/>
      <c r="M94" s="314"/>
      <c r="N94" s="314"/>
      <c r="O94" s="314"/>
      <c r="P94" s="314"/>
      <c r="Q94" s="314"/>
      <c r="R94" s="314"/>
      <c r="S94" s="314"/>
      <c r="T94" s="314"/>
      <c r="U94" s="314"/>
      <c r="V94" s="314"/>
      <c r="W94" s="314"/>
      <c r="X94" s="314"/>
      <c r="Y94" s="314"/>
      <c r="Z94" s="314"/>
      <c r="AA94" s="314"/>
      <c r="AB94" s="314"/>
      <c r="AC94" s="314"/>
      <c r="AD94" s="138"/>
      <c r="AE94" s="314" t="s">
        <v>44</v>
      </c>
      <c r="AF94" s="314"/>
      <c r="AG94" s="314"/>
      <c r="AH94" s="314"/>
      <c r="AI94" s="314"/>
      <c r="AJ94" s="314"/>
      <c r="AK94" s="314"/>
      <c r="AL94" s="314"/>
      <c r="AM94" s="314"/>
      <c r="AN94" s="314"/>
      <c r="AO94" s="314"/>
      <c r="AP94" s="314"/>
      <c r="AQ94" s="314"/>
      <c r="AR94" s="314"/>
      <c r="AS94" s="314"/>
      <c r="AT94" s="314"/>
      <c r="AU94" s="314"/>
      <c r="AV94" s="314"/>
      <c r="AW94" s="314"/>
      <c r="AX94" s="314"/>
      <c r="AY94" s="315"/>
      <c r="AZ94" s="381"/>
      <c r="BA94" s="381"/>
      <c r="BB94" s="381"/>
      <c r="BC94" s="381"/>
      <c r="BD94" s="382"/>
      <c r="BE94" s="217"/>
      <c r="BF94" s="218"/>
      <c r="BG94" s="218"/>
      <c r="BH94" s="219"/>
      <c r="BO94" s="1"/>
      <c r="BT94" s="2"/>
      <c r="BU94" s="3"/>
      <c r="BX94" s="4"/>
      <c r="BY94" s="3"/>
      <c r="CD94" s="4"/>
      <c r="CI94" s="2"/>
      <c r="CM94" s="5"/>
    </row>
    <row r="95" spans="2:91" ht="14.25"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139"/>
      <c r="AV95" s="139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O95" s="1"/>
      <c r="BT95" s="2"/>
      <c r="BU95" s="3"/>
      <c r="BX95" s="4"/>
      <c r="BY95" s="3"/>
      <c r="CD95" s="4"/>
      <c r="CI95" s="2"/>
      <c r="CM95" s="5"/>
    </row>
    <row r="96" spans="2:91" ht="15">
      <c r="B96" s="22"/>
      <c r="C96" s="22"/>
      <c r="D96" s="22"/>
      <c r="E96" s="22"/>
      <c r="F96" s="22"/>
      <c r="G96" s="22"/>
      <c r="H96" s="22"/>
      <c r="I96" s="22"/>
      <c r="J96" s="31" t="s">
        <v>45</v>
      </c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O96" s="1"/>
      <c r="BT96" s="2"/>
      <c r="BU96" s="3"/>
      <c r="BX96" s="4"/>
      <c r="BY96" s="3"/>
      <c r="CD96" s="4"/>
      <c r="CI96" s="2"/>
      <c r="CM96" s="5"/>
    </row>
    <row r="97" spans="2:91" ht="15" thickBot="1"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O97" s="1"/>
      <c r="BT97" s="2"/>
      <c r="BU97" s="3"/>
      <c r="BX97" s="4"/>
      <c r="BY97" s="3"/>
      <c r="CD97" s="4"/>
      <c r="CI97" s="2"/>
      <c r="CM97" s="5"/>
    </row>
    <row r="98" spans="2:91" ht="19.5" customHeight="1">
      <c r="B98" s="22"/>
      <c r="C98" s="22"/>
      <c r="D98" s="22"/>
      <c r="E98" s="22"/>
      <c r="F98" s="22"/>
      <c r="G98" s="22"/>
      <c r="H98" s="22"/>
      <c r="I98" s="22"/>
      <c r="J98" s="417" t="s">
        <v>46</v>
      </c>
      <c r="K98" s="418"/>
      <c r="L98" s="410" t="str">
        <f>IF(ISBLANK($BC$93)," ",IF($AZ$93&gt;$BC$93,$I$93,IF($BC$93&gt;$AZ$93,$AE$93)))</f>
        <v> </v>
      </c>
      <c r="M98" s="411"/>
      <c r="N98" s="411"/>
      <c r="O98" s="411"/>
      <c r="P98" s="411"/>
      <c r="Q98" s="411"/>
      <c r="R98" s="411"/>
      <c r="S98" s="411"/>
      <c r="T98" s="411"/>
      <c r="U98" s="411"/>
      <c r="V98" s="411"/>
      <c r="W98" s="411"/>
      <c r="X98" s="411"/>
      <c r="Y98" s="411"/>
      <c r="Z98" s="411"/>
      <c r="AA98" s="411"/>
      <c r="AB98" s="411"/>
      <c r="AC98" s="411"/>
      <c r="AD98" s="411"/>
      <c r="AE98" s="411"/>
      <c r="AF98" s="41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3"/>
      <c r="BF98" s="23"/>
      <c r="BG98" s="23"/>
      <c r="BH98" s="23"/>
      <c r="BO98" s="1"/>
      <c r="BT98" s="2"/>
      <c r="BU98" s="3"/>
      <c r="BX98" s="4"/>
      <c r="BY98" s="3"/>
      <c r="CD98" s="4"/>
      <c r="CI98" s="2"/>
      <c r="CM98" s="5"/>
    </row>
    <row r="99" spans="2:87" s="36" customFormat="1" ht="19.5" customHeight="1">
      <c r="B99" s="22"/>
      <c r="C99" s="22"/>
      <c r="D99" s="22"/>
      <c r="E99" s="22"/>
      <c r="F99" s="22"/>
      <c r="G99" s="22"/>
      <c r="H99" s="22"/>
      <c r="I99" s="22"/>
      <c r="J99" s="415" t="s">
        <v>47</v>
      </c>
      <c r="K99" s="416"/>
      <c r="L99" s="407" t="str">
        <f>IF(ISBLANK($BC$93)," ",IF($AZ$93&lt;$BC$93,$I$93,IF($BC$93&lt;$AZ$93,$AE$93)))</f>
        <v> </v>
      </c>
      <c r="M99" s="408"/>
      <c r="N99" s="408"/>
      <c r="O99" s="408"/>
      <c r="P99" s="408"/>
      <c r="Q99" s="408"/>
      <c r="R99" s="408"/>
      <c r="S99" s="408"/>
      <c r="T99" s="408"/>
      <c r="U99" s="408"/>
      <c r="V99" s="408"/>
      <c r="W99" s="408"/>
      <c r="X99" s="408"/>
      <c r="Y99" s="408"/>
      <c r="Z99" s="408"/>
      <c r="AA99" s="408"/>
      <c r="AB99" s="408"/>
      <c r="AC99" s="408"/>
      <c r="AD99" s="408"/>
      <c r="AE99" s="408"/>
      <c r="AF99" s="409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3"/>
      <c r="BF99" s="23"/>
      <c r="BG99" s="23"/>
      <c r="BH99" s="23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4"/>
      <c r="CG99" s="44"/>
      <c r="CH99" s="44"/>
      <c r="CI99" s="44"/>
    </row>
    <row r="100" spans="2:86" s="36" customFormat="1" ht="19.5" customHeight="1">
      <c r="B100" s="22"/>
      <c r="C100" s="22"/>
      <c r="D100" s="22"/>
      <c r="E100" s="22"/>
      <c r="F100" s="22"/>
      <c r="G100" s="22"/>
      <c r="H100" s="22"/>
      <c r="I100" s="22"/>
      <c r="J100" s="415" t="s">
        <v>48</v>
      </c>
      <c r="K100" s="416"/>
      <c r="L100" s="407" t="str">
        <f>IF(ISBLANK($BC$89)," ",IF($AZ$89&gt;$BC$89,$I$89,IF($BC$89&gt;$AZ$89,$AE$89)))</f>
        <v> </v>
      </c>
      <c r="M100" s="408"/>
      <c r="N100" s="408"/>
      <c r="O100" s="408"/>
      <c r="P100" s="408"/>
      <c r="Q100" s="408"/>
      <c r="R100" s="408"/>
      <c r="S100" s="408"/>
      <c r="T100" s="408"/>
      <c r="U100" s="408"/>
      <c r="V100" s="408"/>
      <c r="W100" s="408"/>
      <c r="X100" s="408"/>
      <c r="Y100" s="408"/>
      <c r="Z100" s="408"/>
      <c r="AA100" s="408"/>
      <c r="AB100" s="408"/>
      <c r="AC100" s="408"/>
      <c r="AD100" s="408"/>
      <c r="AE100" s="408"/>
      <c r="AF100" s="409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3"/>
      <c r="BF100" s="23"/>
      <c r="BG100" s="23"/>
      <c r="BH100" s="23"/>
      <c r="BO100" s="44"/>
      <c r="BP100" s="44"/>
      <c r="BQ100" s="44"/>
      <c r="BR100" s="44"/>
      <c r="BS100" s="44"/>
      <c r="BT100" s="44"/>
      <c r="BU100" s="44"/>
      <c r="BV100" s="44"/>
      <c r="BW100" s="44"/>
      <c r="BX100" s="44"/>
      <c r="BY100" s="44"/>
      <c r="BZ100" s="44"/>
      <c r="CA100" s="44"/>
      <c r="CB100" s="44"/>
      <c r="CC100" s="44"/>
      <c r="CD100" s="44"/>
      <c r="CE100" s="44"/>
      <c r="CF100" s="44"/>
      <c r="CG100" s="44"/>
      <c r="CH100" s="44"/>
    </row>
    <row r="101" spans="2:86" s="36" customFormat="1" ht="19.5" customHeight="1">
      <c r="B101" s="22"/>
      <c r="C101" s="22"/>
      <c r="D101" s="22"/>
      <c r="E101" s="22"/>
      <c r="F101" s="22"/>
      <c r="G101" s="22"/>
      <c r="H101" s="22"/>
      <c r="I101" s="22"/>
      <c r="J101" s="415" t="s">
        <v>49</v>
      </c>
      <c r="K101" s="416"/>
      <c r="L101" s="407" t="str">
        <f>IF(ISBLANK($BC$89)," ",IF($AZ$89&lt;$BC$89,$I$89,IF($BC$89&lt;$AZ$89,$AE$89)))</f>
        <v> </v>
      </c>
      <c r="M101" s="408"/>
      <c r="N101" s="408"/>
      <c r="O101" s="408"/>
      <c r="P101" s="408"/>
      <c r="Q101" s="408"/>
      <c r="R101" s="408"/>
      <c r="S101" s="408"/>
      <c r="T101" s="408"/>
      <c r="U101" s="408"/>
      <c r="V101" s="408"/>
      <c r="W101" s="408"/>
      <c r="X101" s="408"/>
      <c r="Y101" s="408"/>
      <c r="Z101" s="408"/>
      <c r="AA101" s="408"/>
      <c r="AB101" s="408"/>
      <c r="AC101" s="408"/>
      <c r="AD101" s="408"/>
      <c r="AE101" s="408"/>
      <c r="AF101" s="409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3"/>
      <c r="BF101" s="23"/>
      <c r="BG101" s="23"/>
      <c r="BH101" s="23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  <c r="CC101" s="44"/>
      <c r="CD101" s="44"/>
      <c r="CE101" s="44"/>
      <c r="CF101" s="44"/>
      <c r="CG101" s="44"/>
      <c r="CH101" s="44"/>
    </row>
    <row r="102" spans="2:86" s="36" customFormat="1" ht="19.5" customHeight="1">
      <c r="B102" s="22"/>
      <c r="C102" s="22"/>
      <c r="D102" s="22"/>
      <c r="E102" s="22"/>
      <c r="F102" s="22"/>
      <c r="G102" s="22"/>
      <c r="H102" s="22"/>
      <c r="I102" s="22"/>
      <c r="J102" s="415" t="s">
        <v>50</v>
      </c>
      <c r="K102" s="416"/>
      <c r="L102" s="407" t="str">
        <f>IF(ISBLANK($BC$85)," ",IF($AZ$85&gt;$BC$85,$I$85,IF($BC$85&gt;$AZ$85,$AE$85)))</f>
        <v> </v>
      </c>
      <c r="M102" s="408"/>
      <c r="N102" s="408"/>
      <c r="O102" s="408"/>
      <c r="P102" s="408"/>
      <c r="Q102" s="408"/>
      <c r="R102" s="408"/>
      <c r="S102" s="408"/>
      <c r="T102" s="408"/>
      <c r="U102" s="408"/>
      <c r="V102" s="408"/>
      <c r="W102" s="408"/>
      <c r="X102" s="408"/>
      <c r="Y102" s="408"/>
      <c r="Z102" s="408"/>
      <c r="AA102" s="408"/>
      <c r="AB102" s="408"/>
      <c r="AC102" s="408"/>
      <c r="AD102" s="408"/>
      <c r="AE102" s="408"/>
      <c r="AF102" s="409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3"/>
      <c r="BF102" s="23"/>
      <c r="BG102" s="23"/>
      <c r="BH102" s="23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</row>
    <row r="103" spans="2:86" s="36" customFormat="1" ht="19.5" customHeight="1">
      <c r="B103" s="22"/>
      <c r="C103" s="22"/>
      <c r="D103" s="22"/>
      <c r="E103" s="22"/>
      <c r="F103" s="22"/>
      <c r="G103" s="22"/>
      <c r="H103" s="22"/>
      <c r="I103" s="22"/>
      <c r="J103" s="415" t="s">
        <v>51</v>
      </c>
      <c r="K103" s="416"/>
      <c r="L103" s="407" t="str">
        <f>IF(ISBLANK($BC$85)," ",IF($AZ$85&lt;$BC$85,$I$85,IF($BC$85&lt;$AZ$85,$AE$85)))</f>
        <v> </v>
      </c>
      <c r="M103" s="408"/>
      <c r="N103" s="408"/>
      <c r="O103" s="408"/>
      <c r="P103" s="408"/>
      <c r="Q103" s="408"/>
      <c r="R103" s="408"/>
      <c r="S103" s="408"/>
      <c r="T103" s="408"/>
      <c r="U103" s="408"/>
      <c r="V103" s="408"/>
      <c r="W103" s="408"/>
      <c r="X103" s="408"/>
      <c r="Y103" s="408"/>
      <c r="Z103" s="408"/>
      <c r="AA103" s="408"/>
      <c r="AB103" s="408"/>
      <c r="AC103" s="408"/>
      <c r="AD103" s="408"/>
      <c r="AE103" s="408"/>
      <c r="AF103" s="409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3"/>
      <c r="BF103" s="23"/>
      <c r="BG103" s="23"/>
      <c r="BH103" s="23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  <c r="CF103" s="44"/>
      <c r="CG103" s="44"/>
      <c r="CH103" s="44"/>
    </row>
    <row r="104" spans="2:86" s="36" customFormat="1" ht="19.5" customHeight="1">
      <c r="B104" s="22"/>
      <c r="C104" s="22"/>
      <c r="D104" s="22"/>
      <c r="E104" s="22"/>
      <c r="F104" s="22"/>
      <c r="G104" s="22"/>
      <c r="H104" s="22"/>
      <c r="I104" s="22"/>
      <c r="J104" s="415" t="s">
        <v>52</v>
      </c>
      <c r="K104" s="416"/>
      <c r="L104" s="407" t="str">
        <f>IF(ISBLANK($BC$81)," ",IF($AZ$81&gt;$BC$81,$I$81,IF($BC$81&gt;$AZ$81,$AE$81)))</f>
        <v> </v>
      </c>
      <c r="M104" s="408"/>
      <c r="N104" s="408"/>
      <c r="O104" s="408"/>
      <c r="P104" s="408"/>
      <c r="Q104" s="408"/>
      <c r="R104" s="408"/>
      <c r="S104" s="408"/>
      <c r="T104" s="408"/>
      <c r="U104" s="408"/>
      <c r="V104" s="408"/>
      <c r="W104" s="408"/>
      <c r="X104" s="408"/>
      <c r="Y104" s="408"/>
      <c r="Z104" s="408"/>
      <c r="AA104" s="408"/>
      <c r="AB104" s="408"/>
      <c r="AC104" s="408"/>
      <c r="AD104" s="408"/>
      <c r="AE104" s="408"/>
      <c r="AF104" s="409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3"/>
      <c r="BF104" s="23"/>
      <c r="BG104" s="23"/>
      <c r="BH104" s="23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</row>
    <row r="105" spans="2:86" s="36" customFormat="1" ht="19.5" customHeight="1" thickBot="1">
      <c r="B105" s="22"/>
      <c r="C105" s="22"/>
      <c r="D105" s="22"/>
      <c r="E105" s="22"/>
      <c r="F105" s="22"/>
      <c r="G105" s="22"/>
      <c r="H105" s="22"/>
      <c r="I105" s="22"/>
      <c r="J105" s="413" t="s">
        <v>53</v>
      </c>
      <c r="K105" s="414"/>
      <c r="L105" s="404" t="str">
        <f>IF(ISBLANK($BC$81)," ",IF($AZ$81&lt;$BC$81,$I$81,IF($BC$81&lt;$AZ$81,$AE$81)))</f>
        <v> </v>
      </c>
      <c r="M105" s="405"/>
      <c r="N105" s="405"/>
      <c r="O105" s="405"/>
      <c r="P105" s="405"/>
      <c r="Q105" s="405"/>
      <c r="R105" s="405"/>
      <c r="S105" s="405"/>
      <c r="T105" s="405"/>
      <c r="U105" s="405"/>
      <c r="V105" s="405"/>
      <c r="W105" s="405"/>
      <c r="X105" s="405"/>
      <c r="Y105" s="405"/>
      <c r="Z105" s="405"/>
      <c r="AA105" s="405"/>
      <c r="AB105" s="405"/>
      <c r="AC105" s="405"/>
      <c r="AD105" s="405"/>
      <c r="AE105" s="405"/>
      <c r="AF105" s="406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3"/>
      <c r="BF105" s="23"/>
      <c r="BG105" s="23"/>
      <c r="BH105" s="23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</row>
    <row r="106" spans="2:86" s="36" customFormat="1" ht="18">
      <c r="B106" s="1"/>
      <c r="C106" s="1"/>
      <c r="D106" s="1"/>
      <c r="E106" s="1"/>
      <c r="F106" s="1"/>
      <c r="G106" s="1"/>
      <c r="H106" s="1"/>
      <c r="I106" s="1"/>
      <c r="J106" s="33"/>
      <c r="K106" s="33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</row>
    <row r="107" spans="10:86" s="36" customFormat="1" ht="18">
      <c r="J107" s="149"/>
      <c r="K107" s="149"/>
      <c r="L107" s="150"/>
      <c r="M107" s="150"/>
      <c r="N107" s="150"/>
      <c r="O107" s="150"/>
      <c r="P107" s="150"/>
      <c r="Q107" s="150"/>
      <c r="R107" s="150"/>
      <c r="S107" s="150"/>
      <c r="T107" s="150"/>
      <c r="U107" s="150"/>
      <c r="V107" s="150"/>
      <c r="W107" s="150"/>
      <c r="X107" s="150"/>
      <c r="Y107" s="150"/>
      <c r="Z107" s="150"/>
      <c r="AA107" s="150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  <c r="CC107" s="44"/>
      <c r="CD107" s="44"/>
      <c r="CE107" s="44"/>
      <c r="CF107" s="44"/>
      <c r="CG107" s="44"/>
      <c r="CH107" s="44"/>
    </row>
    <row r="108" spans="2:86" s="36" customFormat="1" ht="12.75">
      <c r="B108" s="195" t="s">
        <v>65</v>
      </c>
      <c r="C108" s="195"/>
      <c r="D108" s="195"/>
      <c r="E108" s="195"/>
      <c r="F108" s="195"/>
      <c r="G108" s="195"/>
      <c r="H108" s="195"/>
      <c r="I108" s="195"/>
      <c r="J108" s="195"/>
      <c r="K108" s="195"/>
      <c r="L108" s="195"/>
      <c r="M108" s="195"/>
      <c r="N108" s="195"/>
      <c r="O108" s="195"/>
      <c r="P108" s="195"/>
      <c r="Q108" s="195"/>
      <c r="R108" s="195"/>
      <c r="S108" s="195"/>
      <c r="T108" s="195"/>
      <c r="U108" s="195"/>
      <c r="V108" s="195"/>
      <c r="W108" s="195"/>
      <c r="X108" s="195"/>
      <c r="Y108" s="195"/>
      <c r="Z108" s="195"/>
      <c r="AA108" s="195"/>
      <c r="AB108" s="195"/>
      <c r="AC108" s="195"/>
      <c r="AD108" s="195"/>
      <c r="AE108" s="195"/>
      <c r="AF108" s="195"/>
      <c r="AG108" s="195"/>
      <c r="AH108" s="195"/>
      <c r="AI108" s="195"/>
      <c r="AJ108" s="195"/>
      <c r="AK108" s="195"/>
      <c r="AL108" s="195"/>
      <c r="AM108" s="195"/>
      <c r="AN108" s="195"/>
      <c r="AO108" s="195"/>
      <c r="AP108" s="195"/>
      <c r="AQ108" s="195"/>
      <c r="AR108" s="195"/>
      <c r="AS108" s="195"/>
      <c r="AT108" s="195"/>
      <c r="AU108" s="195"/>
      <c r="AV108" s="195"/>
      <c r="AW108" s="159"/>
      <c r="AX108" s="159"/>
      <c r="AY108" s="159"/>
      <c r="AZ108" s="159"/>
      <c r="BA108" s="159"/>
      <c r="BB108" s="159"/>
      <c r="BC108" s="159"/>
      <c r="BD108" s="159"/>
      <c r="BE108" s="159"/>
      <c r="BF108" s="160"/>
      <c r="BG108" s="160"/>
      <c r="BH108" s="160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/>
      <c r="CG108" s="44"/>
      <c r="CH108" s="44"/>
    </row>
    <row r="109" spans="2:86" s="36" customFormat="1" ht="12.75">
      <c r="B109" s="196" t="s">
        <v>66</v>
      </c>
      <c r="C109" s="196"/>
      <c r="D109" s="196"/>
      <c r="E109" s="196"/>
      <c r="F109" s="196"/>
      <c r="G109" s="196"/>
      <c r="H109" s="196"/>
      <c r="I109" s="196"/>
      <c r="J109" s="196"/>
      <c r="K109" s="196"/>
      <c r="L109" s="196"/>
      <c r="M109" s="196"/>
      <c r="N109" s="196"/>
      <c r="O109" s="196"/>
      <c r="P109" s="196"/>
      <c r="Q109" s="196"/>
      <c r="R109" s="196"/>
      <c r="S109" s="196"/>
      <c r="T109" s="196"/>
      <c r="U109" s="196"/>
      <c r="V109" s="196"/>
      <c r="W109" s="196"/>
      <c r="X109" s="196"/>
      <c r="Y109" s="196"/>
      <c r="Z109" s="196"/>
      <c r="AA109" s="196"/>
      <c r="AB109" s="196"/>
      <c r="AC109" s="196"/>
      <c r="AD109" s="196"/>
      <c r="AE109" s="196"/>
      <c r="AF109" s="196"/>
      <c r="AG109" s="196"/>
      <c r="AH109" s="196"/>
      <c r="AI109" s="196"/>
      <c r="AJ109" s="196"/>
      <c r="AK109" s="196"/>
      <c r="AL109" s="196"/>
      <c r="AM109" s="196"/>
      <c r="AN109" s="196"/>
      <c r="AO109" s="196"/>
      <c r="AP109" s="196"/>
      <c r="AQ109" s="196"/>
      <c r="AR109" s="196"/>
      <c r="AS109" s="196"/>
      <c r="AT109" s="196"/>
      <c r="AU109" s="196"/>
      <c r="AV109" s="196"/>
      <c r="AW109" s="44"/>
      <c r="AX109" s="44"/>
      <c r="AY109" s="44"/>
      <c r="AZ109" s="44"/>
      <c r="BA109" s="44"/>
      <c r="BB109" s="44"/>
      <c r="BC109" s="44"/>
      <c r="BD109" s="44"/>
      <c r="BE109" s="44"/>
      <c r="BF109" s="155"/>
      <c r="BG109" s="155"/>
      <c r="BH109" s="155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  <c r="CC109" s="44"/>
      <c r="CD109" s="44"/>
      <c r="CE109" s="44"/>
      <c r="CF109" s="44"/>
      <c r="CG109" s="44"/>
      <c r="CH109" s="44"/>
    </row>
    <row r="110" spans="2:86" s="36" customFormat="1" ht="12.75">
      <c r="B110" s="196" t="s">
        <v>67</v>
      </c>
      <c r="C110" s="196"/>
      <c r="D110" s="196"/>
      <c r="E110" s="196"/>
      <c r="F110" s="196"/>
      <c r="G110" s="196"/>
      <c r="H110" s="196"/>
      <c r="I110" s="196"/>
      <c r="J110" s="196"/>
      <c r="K110" s="196"/>
      <c r="L110" s="196"/>
      <c r="M110" s="196"/>
      <c r="N110" s="196"/>
      <c r="O110" s="196"/>
      <c r="P110" s="196"/>
      <c r="Q110" s="196"/>
      <c r="R110" s="196"/>
      <c r="S110" s="196"/>
      <c r="T110" s="196"/>
      <c r="U110" s="196"/>
      <c r="V110" s="196"/>
      <c r="W110" s="196"/>
      <c r="X110" s="196"/>
      <c r="Y110" s="196"/>
      <c r="Z110" s="196"/>
      <c r="AA110" s="196"/>
      <c r="AB110" s="196"/>
      <c r="AC110" s="196"/>
      <c r="AD110" s="196"/>
      <c r="AE110" s="196"/>
      <c r="AF110" s="196"/>
      <c r="AG110" s="196"/>
      <c r="AH110" s="196"/>
      <c r="AI110" s="196"/>
      <c r="AJ110" s="196"/>
      <c r="AK110" s="196"/>
      <c r="AL110" s="196"/>
      <c r="AM110" s="196"/>
      <c r="AN110" s="196"/>
      <c r="AO110" s="196"/>
      <c r="AP110" s="196"/>
      <c r="AQ110" s="196"/>
      <c r="AR110" s="196"/>
      <c r="AS110" s="196"/>
      <c r="AT110" s="196"/>
      <c r="AU110" s="196"/>
      <c r="AV110" s="196"/>
      <c r="AW110" s="44"/>
      <c r="AX110" s="44"/>
      <c r="AY110" s="44"/>
      <c r="AZ110" s="44"/>
      <c r="BA110" s="44"/>
      <c r="BB110" s="44"/>
      <c r="BC110" s="44"/>
      <c r="BD110" s="44"/>
      <c r="BE110" s="44"/>
      <c r="BF110" s="155"/>
      <c r="BG110" s="155"/>
      <c r="BH110" s="155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/>
      <c r="CG110" s="44"/>
      <c r="CH110" s="44"/>
    </row>
    <row r="111" spans="2:86" s="36" customFormat="1" ht="12.75">
      <c r="B111" s="196" t="s">
        <v>68</v>
      </c>
      <c r="C111" s="196"/>
      <c r="D111" s="196"/>
      <c r="E111" s="196"/>
      <c r="F111" s="196"/>
      <c r="G111" s="196"/>
      <c r="H111" s="196"/>
      <c r="I111" s="196"/>
      <c r="J111" s="196"/>
      <c r="K111" s="196"/>
      <c r="L111" s="196"/>
      <c r="M111" s="196"/>
      <c r="N111" s="196"/>
      <c r="O111" s="196"/>
      <c r="P111" s="196"/>
      <c r="Q111" s="196"/>
      <c r="R111" s="196"/>
      <c r="S111" s="196"/>
      <c r="T111" s="196"/>
      <c r="U111" s="196"/>
      <c r="V111" s="196"/>
      <c r="W111" s="196"/>
      <c r="X111" s="196"/>
      <c r="Y111" s="196"/>
      <c r="Z111" s="196"/>
      <c r="AA111" s="196"/>
      <c r="AB111" s="196"/>
      <c r="AC111" s="196"/>
      <c r="AD111" s="196"/>
      <c r="AE111" s="196"/>
      <c r="AF111" s="196"/>
      <c r="AG111" s="196"/>
      <c r="AH111" s="196"/>
      <c r="AI111" s="196"/>
      <c r="AJ111" s="196"/>
      <c r="AK111" s="196"/>
      <c r="AL111" s="196"/>
      <c r="AM111" s="196"/>
      <c r="AN111" s="196"/>
      <c r="AO111" s="196"/>
      <c r="AP111" s="196"/>
      <c r="AQ111" s="196"/>
      <c r="AR111" s="196"/>
      <c r="AS111" s="196"/>
      <c r="AT111" s="196"/>
      <c r="AU111" s="196"/>
      <c r="AV111" s="196"/>
      <c r="AW111" s="155"/>
      <c r="AX111" s="155"/>
      <c r="AY111" s="155"/>
      <c r="AZ111" s="155"/>
      <c r="BA111" s="155"/>
      <c r="BB111" s="155"/>
      <c r="BC111" s="155"/>
      <c r="BD111" s="155"/>
      <c r="BE111" s="155"/>
      <c r="BF111" s="155"/>
      <c r="BG111" s="155"/>
      <c r="BH111" s="155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44"/>
      <c r="CB111" s="44"/>
      <c r="CC111" s="44"/>
      <c r="CD111" s="44"/>
      <c r="CE111" s="44"/>
      <c r="CF111" s="44"/>
      <c r="CG111" s="44"/>
      <c r="CH111" s="44"/>
    </row>
    <row r="112" spans="2:86" s="36" customFormat="1" ht="12.75">
      <c r="B112" s="194" t="s">
        <v>69</v>
      </c>
      <c r="C112" s="194"/>
      <c r="D112" s="194"/>
      <c r="E112" s="194"/>
      <c r="F112" s="194"/>
      <c r="G112" s="194"/>
      <c r="H112" s="194"/>
      <c r="I112" s="194"/>
      <c r="J112" s="194"/>
      <c r="K112" s="194"/>
      <c r="L112" s="194"/>
      <c r="M112" s="194"/>
      <c r="N112" s="194"/>
      <c r="O112" s="194"/>
      <c r="P112" s="194"/>
      <c r="Q112" s="194"/>
      <c r="R112" s="194"/>
      <c r="S112" s="194"/>
      <c r="T112" s="194"/>
      <c r="U112" s="194"/>
      <c r="V112" s="194"/>
      <c r="W112" s="194"/>
      <c r="X112" s="194"/>
      <c r="Y112" s="194"/>
      <c r="Z112" s="194"/>
      <c r="AA112" s="194"/>
      <c r="AB112" s="194"/>
      <c r="AC112" s="194"/>
      <c r="AD112" s="194"/>
      <c r="AE112" s="194"/>
      <c r="AF112" s="194"/>
      <c r="AG112" s="194"/>
      <c r="AH112" s="194"/>
      <c r="AI112" s="194"/>
      <c r="AJ112" s="194"/>
      <c r="AK112" s="194"/>
      <c r="AL112" s="194"/>
      <c r="AM112" s="194"/>
      <c r="AN112" s="194"/>
      <c r="AO112" s="194"/>
      <c r="AP112" s="194"/>
      <c r="AQ112" s="194"/>
      <c r="AR112" s="194"/>
      <c r="AS112" s="194"/>
      <c r="AT112" s="194"/>
      <c r="AU112" s="194"/>
      <c r="AV112" s="194"/>
      <c r="AW112" s="155"/>
      <c r="AX112" s="155"/>
      <c r="AY112" s="155"/>
      <c r="AZ112" s="155"/>
      <c r="BA112" s="155"/>
      <c r="BB112" s="155"/>
      <c r="BC112" s="155"/>
      <c r="BD112" s="155"/>
      <c r="BE112" s="155"/>
      <c r="BF112" s="155"/>
      <c r="BG112" s="155"/>
      <c r="BH112" s="155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  <c r="BY112" s="44"/>
      <c r="BZ112" s="44"/>
      <c r="CA112" s="44"/>
      <c r="CB112" s="44"/>
      <c r="CC112" s="44"/>
      <c r="CD112" s="44"/>
      <c r="CE112" s="44"/>
      <c r="CF112" s="44"/>
      <c r="CG112" s="44"/>
      <c r="CH112" s="44"/>
    </row>
    <row r="113" spans="2:86" s="36" customFormat="1" ht="12.75">
      <c r="B113" s="193" t="s">
        <v>70</v>
      </c>
      <c r="C113" s="193"/>
      <c r="D113" s="193"/>
      <c r="E113" s="193"/>
      <c r="F113" s="193"/>
      <c r="G113" s="193"/>
      <c r="H113" s="193"/>
      <c r="I113" s="193"/>
      <c r="J113" s="193"/>
      <c r="K113" s="193"/>
      <c r="L113" s="193"/>
      <c r="M113" s="193"/>
      <c r="N113" s="193"/>
      <c r="O113" s="193"/>
      <c r="P113" s="193"/>
      <c r="Q113" s="193"/>
      <c r="R113" s="193"/>
      <c r="S113" s="193"/>
      <c r="T113" s="193"/>
      <c r="U113" s="193"/>
      <c r="V113" s="193"/>
      <c r="W113" s="193"/>
      <c r="X113" s="193"/>
      <c r="Y113" s="193"/>
      <c r="Z113" s="193"/>
      <c r="AA113" s="193"/>
      <c r="AB113" s="193"/>
      <c r="AC113" s="193"/>
      <c r="AD113" s="193"/>
      <c r="AE113" s="193"/>
      <c r="AF113" s="193"/>
      <c r="AG113" s="193"/>
      <c r="AH113" s="193"/>
      <c r="AI113" s="193"/>
      <c r="AJ113" s="193"/>
      <c r="AK113" s="193"/>
      <c r="AL113" s="193"/>
      <c r="AM113" s="193"/>
      <c r="AN113" s="193"/>
      <c r="AO113" s="193"/>
      <c r="AP113" s="193"/>
      <c r="AQ113" s="193"/>
      <c r="AR113" s="193"/>
      <c r="AS113" s="193"/>
      <c r="AT113" s="193"/>
      <c r="AU113" s="193"/>
      <c r="AV113" s="193"/>
      <c r="AW113" s="155"/>
      <c r="AX113" s="155"/>
      <c r="AY113" s="155"/>
      <c r="AZ113" s="155"/>
      <c r="BA113" s="155"/>
      <c r="BB113" s="155"/>
      <c r="BC113" s="155"/>
      <c r="BD113" s="155"/>
      <c r="BE113" s="155"/>
      <c r="BF113" s="155"/>
      <c r="BG113" s="155"/>
      <c r="BH113" s="155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  <c r="BY113" s="44"/>
      <c r="BZ113" s="44"/>
      <c r="CA113" s="44"/>
      <c r="CB113" s="44"/>
      <c r="CC113" s="44"/>
      <c r="CD113" s="44"/>
      <c r="CE113" s="44"/>
      <c r="CF113" s="44"/>
      <c r="CG113" s="44"/>
      <c r="CH113" s="44"/>
    </row>
    <row r="114" spans="2:86" s="36" customFormat="1" ht="12.75">
      <c r="B114" s="193" t="s">
        <v>71</v>
      </c>
      <c r="C114" s="193"/>
      <c r="D114" s="193"/>
      <c r="E114" s="193"/>
      <c r="F114" s="193"/>
      <c r="G114" s="193"/>
      <c r="H114" s="193"/>
      <c r="I114" s="193"/>
      <c r="J114" s="193"/>
      <c r="K114" s="193"/>
      <c r="L114" s="193"/>
      <c r="M114" s="193"/>
      <c r="N114" s="193"/>
      <c r="O114" s="193"/>
      <c r="P114" s="193"/>
      <c r="Q114" s="193"/>
      <c r="R114" s="193"/>
      <c r="S114" s="193"/>
      <c r="T114" s="193"/>
      <c r="U114" s="193"/>
      <c r="V114" s="193"/>
      <c r="W114" s="193"/>
      <c r="X114" s="193"/>
      <c r="Y114" s="193"/>
      <c r="Z114" s="193"/>
      <c r="AA114" s="193"/>
      <c r="AB114" s="193"/>
      <c r="AC114" s="193"/>
      <c r="AD114" s="193"/>
      <c r="AE114" s="193"/>
      <c r="AF114" s="193"/>
      <c r="AG114" s="193"/>
      <c r="AH114" s="193"/>
      <c r="AI114" s="193"/>
      <c r="AJ114" s="193"/>
      <c r="AK114" s="193"/>
      <c r="AL114" s="193"/>
      <c r="AM114" s="193"/>
      <c r="AN114" s="193"/>
      <c r="AO114" s="193"/>
      <c r="AP114" s="193"/>
      <c r="AQ114" s="193"/>
      <c r="AR114" s="193"/>
      <c r="AS114" s="193"/>
      <c r="AT114" s="193"/>
      <c r="AU114" s="193"/>
      <c r="AV114" s="193"/>
      <c r="AW114" s="155"/>
      <c r="AX114" s="155"/>
      <c r="AY114" s="155"/>
      <c r="AZ114" s="155"/>
      <c r="BA114" s="155"/>
      <c r="BB114" s="155"/>
      <c r="BC114" s="155"/>
      <c r="BD114" s="155"/>
      <c r="BE114" s="155"/>
      <c r="BF114" s="155"/>
      <c r="BG114" s="155"/>
      <c r="BH114" s="155"/>
      <c r="BO114" s="44"/>
      <c r="BP114" s="44"/>
      <c r="BQ114" s="44"/>
      <c r="BR114" s="44"/>
      <c r="BS114" s="44"/>
      <c r="BT114" s="44"/>
      <c r="BU114" s="44"/>
      <c r="BV114" s="44"/>
      <c r="BW114" s="44"/>
      <c r="BX114" s="44"/>
      <c r="BY114" s="44"/>
      <c r="BZ114" s="44"/>
      <c r="CA114" s="44"/>
      <c r="CB114" s="44"/>
      <c r="CC114" s="44"/>
      <c r="CD114" s="44"/>
      <c r="CE114" s="44"/>
      <c r="CF114" s="44"/>
      <c r="CG114" s="44"/>
      <c r="CH114" s="44"/>
    </row>
    <row r="115" spans="2:86" s="36" customFormat="1" ht="12.75">
      <c r="B115" s="193" t="s">
        <v>72</v>
      </c>
      <c r="C115" s="193"/>
      <c r="D115" s="193"/>
      <c r="E115" s="193"/>
      <c r="F115" s="193"/>
      <c r="G115" s="193"/>
      <c r="H115" s="193"/>
      <c r="I115" s="193"/>
      <c r="J115" s="193"/>
      <c r="K115" s="193"/>
      <c r="L115" s="193"/>
      <c r="M115" s="193"/>
      <c r="N115" s="193"/>
      <c r="O115" s="193"/>
      <c r="P115" s="193"/>
      <c r="Q115" s="193"/>
      <c r="R115" s="193"/>
      <c r="S115" s="193"/>
      <c r="T115" s="193"/>
      <c r="U115" s="193"/>
      <c r="V115" s="193"/>
      <c r="W115" s="193"/>
      <c r="X115" s="193"/>
      <c r="Y115" s="193"/>
      <c r="Z115" s="193"/>
      <c r="AA115" s="193"/>
      <c r="AB115" s="193"/>
      <c r="AC115" s="193"/>
      <c r="AD115" s="193"/>
      <c r="AE115" s="193"/>
      <c r="AF115" s="193"/>
      <c r="AG115" s="193"/>
      <c r="AH115" s="193"/>
      <c r="AI115" s="193"/>
      <c r="AJ115" s="193"/>
      <c r="AK115" s="193"/>
      <c r="AL115" s="193"/>
      <c r="AM115" s="193"/>
      <c r="AN115" s="193"/>
      <c r="AO115" s="193"/>
      <c r="AP115" s="193"/>
      <c r="AQ115" s="193"/>
      <c r="AR115" s="193"/>
      <c r="AS115" s="193"/>
      <c r="AT115" s="193"/>
      <c r="AU115" s="193"/>
      <c r="AV115" s="193"/>
      <c r="AW115" s="155"/>
      <c r="AX115" s="155"/>
      <c r="AY115" s="155"/>
      <c r="AZ115" s="155"/>
      <c r="BA115" s="155"/>
      <c r="BB115" s="155"/>
      <c r="BC115" s="155"/>
      <c r="BD115" s="155"/>
      <c r="BE115" s="155"/>
      <c r="BF115" s="155"/>
      <c r="BG115" s="155"/>
      <c r="BH115" s="155"/>
      <c r="BO115" s="44"/>
      <c r="BP115" s="44"/>
      <c r="BQ115" s="44"/>
      <c r="BR115" s="44"/>
      <c r="BS115" s="44"/>
      <c r="BT115" s="44"/>
      <c r="BU115" s="44"/>
      <c r="BV115" s="44"/>
      <c r="BW115" s="44"/>
      <c r="BX115" s="44"/>
      <c r="BY115" s="44"/>
      <c r="BZ115" s="44"/>
      <c r="CA115" s="44"/>
      <c r="CB115" s="44"/>
      <c r="CC115" s="44"/>
      <c r="CD115" s="44"/>
      <c r="CE115" s="44"/>
      <c r="CF115" s="44"/>
      <c r="CG115" s="44"/>
      <c r="CH115" s="44"/>
    </row>
    <row r="116" spans="2:86" s="36" customFormat="1" ht="12.75">
      <c r="B116" s="193" t="s">
        <v>73</v>
      </c>
      <c r="C116" s="193"/>
      <c r="D116" s="193"/>
      <c r="E116" s="193"/>
      <c r="F116" s="193"/>
      <c r="G116" s="193"/>
      <c r="H116" s="193"/>
      <c r="I116" s="193"/>
      <c r="J116" s="193"/>
      <c r="K116" s="193"/>
      <c r="L116" s="193"/>
      <c r="M116" s="193"/>
      <c r="N116" s="193"/>
      <c r="O116" s="193"/>
      <c r="P116" s="193"/>
      <c r="Q116" s="193"/>
      <c r="R116" s="193"/>
      <c r="S116" s="193"/>
      <c r="T116" s="193"/>
      <c r="U116" s="193"/>
      <c r="V116" s="193"/>
      <c r="W116" s="193"/>
      <c r="X116" s="193"/>
      <c r="Y116" s="193"/>
      <c r="Z116" s="193"/>
      <c r="AA116" s="193"/>
      <c r="AB116" s="193"/>
      <c r="AC116" s="193"/>
      <c r="AD116" s="193"/>
      <c r="AE116" s="193"/>
      <c r="AF116" s="193"/>
      <c r="AG116" s="193"/>
      <c r="AH116" s="193"/>
      <c r="AI116" s="193"/>
      <c r="AJ116" s="193"/>
      <c r="AK116" s="193"/>
      <c r="AL116" s="193"/>
      <c r="AM116" s="193"/>
      <c r="AN116" s="193"/>
      <c r="AO116" s="193"/>
      <c r="AP116" s="193"/>
      <c r="AQ116" s="193"/>
      <c r="AR116" s="193"/>
      <c r="AS116" s="193"/>
      <c r="AT116" s="193"/>
      <c r="AU116" s="193"/>
      <c r="AV116" s="193"/>
      <c r="AW116" s="155"/>
      <c r="AX116" s="155"/>
      <c r="AY116" s="155"/>
      <c r="AZ116" s="155"/>
      <c r="BA116" s="155"/>
      <c r="BB116" s="155"/>
      <c r="BC116" s="155"/>
      <c r="BD116" s="155"/>
      <c r="BE116" s="155"/>
      <c r="BF116" s="155"/>
      <c r="BG116" s="155"/>
      <c r="BH116" s="155"/>
      <c r="BO116" s="44"/>
      <c r="BP116" s="44"/>
      <c r="BQ116" s="44"/>
      <c r="BR116" s="44"/>
      <c r="BS116" s="44"/>
      <c r="BT116" s="44"/>
      <c r="BU116" s="44"/>
      <c r="BV116" s="44"/>
      <c r="BW116" s="44"/>
      <c r="BX116" s="44"/>
      <c r="BY116" s="44"/>
      <c r="BZ116" s="44"/>
      <c r="CA116" s="44"/>
      <c r="CB116" s="44"/>
      <c r="CC116" s="44"/>
      <c r="CD116" s="44"/>
      <c r="CE116" s="44"/>
      <c r="CF116" s="44"/>
      <c r="CG116" s="44"/>
      <c r="CH116" s="44"/>
    </row>
    <row r="117" spans="67:86" s="36" customFormat="1" ht="12.75">
      <c r="BO117" s="44"/>
      <c r="BP117" s="44"/>
      <c r="BQ117" s="44"/>
      <c r="BR117" s="44"/>
      <c r="BS117" s="44"/>
      <c r="BT117" s="44"/>
      <c r="BU117" s="44"/>
      <c r="BV117" s="44"/>
      <c r="BW117" s="44"/>
      <c r="BX117" s="44"/>
      <c r="BY117" s="44"/>
      <c r="BZ117" s="44"/>
      <c r="CA117" s="44"/>
      <c r="CB117" s="44"/>
      <c r="CC117" s="44"/>
      <c r="CD117" s="44"/>
      <c r="CE117" s="44"/>
      <c r="CF117" s="44"/>
      <c r="CG117" s="44"/>
      <c r="CH117" s="44"/>
    </row>
    <row r="118" spans="67:86" s="36" customFormat="1" ht="12.75" hidden="1">
      <c r="BO118" s="44"/>
      <c r="BP118" s="44"/>
      <c r="BQ118" s="44"/>
      <c r="BR118" s="44"/>
      <c r="BS118" s="44"/>
      <c r="BT118" s="44"/>
      <c r="BU118" s="44"/>
      <c r="BV118" s="44"/>
      <c r="BW118" s="44"/>
      <c r="BX118" s="44"/>
      <c r="BY118" s="44"/>
      <c r="BZ118" s="44"/>
      <c r="CA118" s="44"/>
      <c r="CB118" s="44"/>
      <c r="CC118" s="44"/>
      <c r="CD118" s="44"/>
      <c r="CE118" s="44"/>
      <c r="CF118" s="44"/>
      <c r="CG118" s="44"/>
      <c r="CH118" s="44"/>
    </row>
    <row r="119" spans="67:86" s="36" customFormat="1" ht="12.75" hidden="1">
      <c r="BO119" s="44"/>
      <c r="BP119" s="44"/>
      <c r="BQ119" s="44"/>
      <c r="BR119" s="44"/>
      <c r="BS119" s="44"/>
      <c r="BT119" s="44"/>
      <c r="BU119" s="44"/>
      <c r="BV119" s="44"/>
      <c r="BW119" s="44"/>
      <c r="BX119" s="44"/>
      <c r="BY119" s="44"/>
      <c r="BZ119" s="44"/>
      <c r="CA119" s="44"/>
      <c r="CB119" s="44"/>
      <c r="CC119" s="44"/>
      <c r="CD119" s="44"/>
      <c r="CE119" s="44"/>
      <c r="CF119" s="44"/>
      <c r="CG119" s="44"/>
      <c r="CH119" s="44"/>
    </row>
    <row r="120" spans="67:86" s="36" customFormat="1" ht="12.75" hidden="1">
      <c r="BO120" s="44"/>
      <c r="BP120" s="44"/>
      <c r="BQ120" s="44"/>
      <c r="BR120" s="44"/>
      <c r="BS120" s="44"/>
      <c r="BT120" s="44"/>
      <c r="BU120" s="44"/>
      <c r="BV120" s="44"/>
      <c r="BW120" s="44"/>
      <c r="BX120" s="44"/>
      <c r="BY120" s="44"/>
      <c r="BZ120" s="44"/>
      <c r="CA120" s="44"/>
      <c r="CB120" s="44"/>
      <c r="CC120" s="44"/>
      <c r="CD120" s="44"/>
      <c r="CE120" s="44"/>
      <c r="CF120" s="44"/>
      <c r="CG120" s="44"/>
      <c r="CH120" s="44"/>
    </row>
    <row r="121" spans="67:86" s="36" customFormat="1" ht="12.75" hidden="1">
      <c r="BO121" s="44"/>
      <c r="BP121" s="44"/>
      <c r="BQ121" s="44"/>
      <c r="BR121" s="44"/>
      <c r="BS121" s="44"/>
      <c r="BT121" s="44"/>
      <c r="BU121" s="44"/>
      <c r="BV121" s="44"/>
      <c r="BW121" s="44"/>
      <c r="BX121" s="44"/>
      <c r="BY121" s="44"/>
      <c r="BZ121" s="44"/>
      <c r="CA121" s="44"/>
      <c r="CB121" s="44"/>
      <c r="CC121" s="44"/>
      <c r="CD121" s="44"/>
      <c r="CE121" s="44"/>
      <c r="CF121" s="44"/>
      <c r="CG121" s="44"/>
      <c r="CH121" s="44"/>
    </row>
    <row r="122" spans="67:86" s="36" customFormat="1" ht="12.75" hidden="1">
      <c r="BO122" s="44"/>
      <c r="BP122" s="44"/>
      <c r="BQ122" s="44"/>
      <c r="BR122" s="44"/>
      <c r="BS122" s="44"/>
      <c r="BT122" s="44"/>
      <c r="BU122" s="44"/>
      <c r="BV122" s="44"/>
      <c r="BW122" s="44"/>
      <c r="BX122" s="44"/>
      <c r="BY122" s="44"/>
      <c r="BZ122" s="44"/>
      <c r="CA122" s="44"/>
      <c r="CB122" s="44"/>
      <c r="CC122" s="44"/>
      <c r="CD122" s="44"/>
      <c r="CE122" s="44"/>
      <c r="CF122" s="44"/>
      <c r="CG122" s="44"/>
      <c r="CH122" s="44"/>
    </row>
    <row r="123" spans="67:86" s="36" customFormat="1" ht="12.75" hidden="1">
      <c r="BO123" s="44"/>
      <c r="BP123" s="44"/>
      <c r="BQ123" s="44"/>
      <c r="BR123" s="44"/>
      <c r="BS123" s="44"/>
      <c r="BT123" s="44"/>
      <c r="BU123" s="44"/>
      <c r="BV123" s="44"/>
      <c r="BW123" s="44"/>
      <c r="BX123" s="44"/>
      <c r="BY123" s="44"/>
      <c r="BZ123" s="44"/>
      <c r="CA123" s="44"/>
      <c r="CB123" s="44"/>
      <c r="CC123" s="44"/>
      <c r="CD123" s="44"/>
      <c r="CE123" s="44"/>
      <c r="CF123" s="44"/>
      <c r="CG123" s="44"/>
      <c r="CH123" s="44"/>
    </row>
    <row r="124" spans="67:86" s="36" customFormat="1" ht="12.75" hidden="1">
      <c r="BO124" s="44"/>
      <c r="BP124" s="44"/>
      <c r="BQ124" s="44"/>
      <c r="BR124" s="44"/>
      <c r="BS124" s="44"/>
      <c r="BT124" s="44"/>
      <c r="BU124" s="44"/>
      <c r="BV124" s="44"/>
      <c r="BW124" s="44"/>
      <c r="BX124" s="44"/>
      <c r="BY124" s="44"/>
      <c r="BZ124" s="44"/>
      <c r="CA124" s="44"/>
      <c r="CB124" s="44"/>
      <c r="CC124" s="44"/>
      <c r="CD124" s="44"/>
      <c r="CE124" s="44"/>
      <c r="CF124" s="44"/>
      <c r="CG124" s="44"/>
      <c r="CH124" s="44"/>
    </row>
    <row r="125" spans="67:86" s="36" customFormat="1" ht="12.75" hidden="1">
      <c r="BO125" s="44"/>
      <c r="BP125" s="44"/>
      <c r="BQ125" s="44"/>
      <c r="BR125" s="44"/>
      <c r="BS125" s="44"/>
      <c r="BT125" s="44"/>
      <c r="BU125" s="44"/>
      <c r="BV125" s="44"/>
      <c r="BW125" s="44"/>
      <c r="BX125" s="44"/>
      <c r="BY125" s="44"/>
      <c r="BZ125" s="44"/>
      <c r="CA125" s="44"/>
      <c r="CB125" s="44"/>
      <c r="CC125" s="44"/>
      <c r="CD125" s="44"/>
      <c r="CE125" s="44"/>
      <c r="CF125" s="44"/>
      <c r="CG125" s="44"/>
      <c r="CH125" s="44"/>
    </row>
    <row r="126" spans="67:86" s="36" customFormat="1" ht="12.75" hidden="1">
      <c r="BO126" s="44"/>
      <c r="BP126" s="44"/>
      <c r="BQ126" s="44"/>
      <c r="BR126" s="44"/>
      <c r="BS126" s="44"/>
      <c r="BT126" s="44"/>
      <c r="BU126" s="44"/>
      <c r="BV126" s="44"/>
      <c r="BW126" s="44"/>
      <c r="BX126" s="44"/>
      <c r="BY126" s="44"/>
      <c r="BZ126" s="44"/>
      <c r="CA126" s="44"/>
      <c r="CB126" s="44"/>
      <c r="CC126" s="44"/>
      <c r="CD126" s="44"/>
      <c r="CE126" s="44"/>
      <c r="CF126" s="44"/>
      <c r="CG126" s="44"/>
      <c r="CH126" s="44"/>
    </row>
    <row r="127" spans="67:86" s="36" customFormat="1" ht="12.75" hidden="1">
      <c r="BO127" s="44"/>
      <c r="BP127" s="44"/>
      <c r="BQ127" s="44"/>
      <c r="BR127" s="44"/>
      <c r="BS127" s="44"/>
      <c r="BT127" s="44"/>
      <c r="BU127" s="44"/>
      <c r="BV127" s="44"/>
      <c r="BW127" s="44"/>
      <c r="BX127" s="44"/>
      <c r="BY127" s="44"/>
      <c r="BZ127" s="44"/>
      <c r="CA127" s="44"/>
      <c r="CB127" s="44"/>
      <c r="CC127" s="44"/>
      <c r="CD127" s="44"/>
      <c r="CE127" s="44"/>
      <c r="CF127" s="44"/>
      <c r="CG127" s="44"/>
      <c r="CH127" s="44"/>
    </row>
    <row r="128" spans="67:86" s="36" customFormat="1" ht="12.75" hidden="1">
      <c r="BO128" s="44"/>
      <c r="BP128" s="44"/>
      <c r="BQ128" s="44"/>
      <c r="BR128" s="44"/>
      <c r="BS128" s="44"/>
      <c r="BT128" s="44"/>
      <c r="BU128" s="44"/>
      <c r="BV128" s="44"/>
      <c r="BW128" s="44"/>
      <c r="BX128" s="44"/>
      <c r="BY128" s="44"/>
      <c r="BZ128" s="44"/>
      <c r="CA128" s="44"/>
      <c r="CB128" s="44"/>
      <c r="CC128" s="44"/>
      <c r="CD128" s="44"/>
      <c r="CE128" s="44"/>
      <c r="CF128" s="44"/>
      <c r="CG128" s="44"/>
      <c r="CH128" s="44"/>
    </row>
    <row r="129" spans="67:86" s="36" customFormat="1" ht="12.75" hidden="1">
      <c r="BO129" s="44"/>
      <c r="BP129" s="44"/>
      <c r="BQ129" s="44"/>
      <c r="BR129" s="44"/>
      <c r="BS129" s="44"/>
      <c r="BT129" s="44"/>
      <c r="BU129" s="44"/>
      <c r="BV129" s="44"/>
      <c r="BW129" s="44"/>
      <c r="BX129" s="44"/>
      <c r="BY129" s="44"/>
      <c r="BZ129" s="44"/>
      <c r="CA129" s="44"/>
      <c r="CB129" s="44"/>
      <c r="CC129" s="44"/>
      <c r="CD129" s="44"/>
      <c r="CE129" s="44"/>
      <c r="CF129" s="44"/>
      <c r="CG129" s="44"/>
      <c r="CH129" s="44"/>
    </row>
    <row r="130" spans="67:86" s="36" customFormat="1" ht="12.75" hidden="1">
      <c r="BO130" s="44"/>
      <c r="BP130" s="44"/>
      <c r="BQ130" s="44"/>
      <c r="BR130" s="44"/>
      <c r="BS130" s="44"/>
      <c r="BT130" s="44"/>
      <c r="BU130" s="44"/>
      <c r="BV130" s="44"/>
      <c r="BW130" s="44"/>
      <c r="BX130" s="44"/>
      <c r="BY130" s="44"/>
      <c r="BZ130" s="44"/>
      <c r="CA130" s="44"/>
      <c r="CB130" s="44"/>
      <c r="CC130" s="44"/>
      <c r="CD130" s="44"/>
      <c r="CE130" s="44"/>
      <c r="CF130" s="44"/>
      <c r="CG130" s="44"/>
      <c r="CH130" s="44"/>
    </row>
    <row r="131" spans="67:86" s="36" customFormat="1" ht="12.75" hidden="1">
      <c r="BO131" s="44"/>
      <c r="BP131" s="44"/>
      <c r="BQ131" s="44"/>
      <c r="BR131" s="44"/>
      <c r="BS131" s="44"/>
      <c r="BT131" s="44"/>
      <c r="BU131" s="44"/>
      <c r="BV131" s="44"/>
      <c r="BW131" s="44"/>
      <c r="BX131" s="44"/>
      <c r="BY131" s="44"/>
      <c r="BZ131" s="44"/>
      <c r="CA131" s="44"/>
      <c r="CB131" s="44"/>
      <c r="CC131" s="44"/>
      <c r="CD131" s="44"/>
      <c r="CE131" s="44"/>
      <c r="CF131" s="44"/>
      <c r="CG131" s="44"/>
      <c r="CH131" s="44"/>
    </row>
    <row r="132" spans="67:86" s="36" customFormat="1" ht="12.75" hidden="1">
      <c r="BO132" s="44"/>
      <c r="BP132" s="44"/>
      <c r="BQ132" s="44"/>
      <c r="BR132" s="44"/>
      <c r="BS132" s="44"/>
      <c r="BT132" s="44"/>
      <c r="BU132" s="44"/>
      <c r="BV132" s="44"/>
      <c r="BW132" s="44"/>
      <c r="BX132" s="44"/>
      <c r="BY132" s="44"/>
      <c r="BZ132" s="44"/>
      <c r="CA132" s="44"/>
      <c r="CB132" s="44"/>
      <c r="CC132" s="44"/>
      <c r="CD132" s="44"/>
      <c r="CE132" s="44"/>
      <c r="CF132" s="44"/>
      <c r="CG132" s="44"/>
      <c r="CH132" s="44"/>
    </row>
    <row r="133" spans="67:86" s="36" customFormat="1" ht="12.75" hidden="1">
      <c r="BO133" s="44"/>
      <c r="BP133" s="44"/>
      <c r="BQ133" s="44"/>
      <c r="BR133" s="44"/>
      <c r="BS133" s="44"/>
      <c r="BT133" s="44"/>
      <c r="BU133" s="44"/>
      <c r="BV133" s="44"/>
      <c r="BW133" s="44"/>
      <c r="BX133" s="44"/>
      <c r="BY133" s="44"/>
      <c r="BZ133" s="44"/>
      <c r="CA133" s="44"/>
      <c r="CB133" s="44"/>
      <c r="CC133" s="44"/>
      <c r="CD133" s="44"/>
      <c r="CE133" s="44"/>
      <c r="CF133" s="44"/>
      <c r="CG133" s="44"/>
      <c r="CH133" s="44"/>
    </row>
    <row r="134" spans="67:86" s="36" customFormat="1" ht="12.75" hidden="1">
      <c r="BO134" s="44"/>
      <c r="BP134" s="44"/>
      <c r="BQ134" s="44"/>
      <c r="BR134" s="44"/>
      <c r="BS134" s="44"/>
      <c r="BT134" s="44"/>
      <c r="BU134" s="44"/>
      <c r="BV134" s="44"/>
      <c r="BW134" s="44"/>
      <c r="BX134" s="44"/>
      <c r="BY134" s="44"/>
      <c r="BZ134" s="44"/>
      <c r="CA134" s="44"/>
      <c r="CB134" s="44"/>
      <c r="CC134" s="44"/>
      <c r="CD134" s="44"/>
      <c r="CE134" s="44"/>
      <c r="CF134" s="44"/>
      <c r="CG134" s="44"/>
      <c r="CH134" s="44"/>
    </row>
    <row r="135" spans="67:86" s="36" customFormat="1" ht="12.75" hidden="1">
      <c r="BO135" s="44"/>
      <c r="BP135" s="44"/>
      <c r="BQ135" s="44"/>
      <c r="BR135" s="44"/>
      <c r="BS135" s="44"/>
      <c r="BT135" s="44"/>
      <c r="BU135" s="44"/>
      <c r="BV135" s="44"/>
      <c r="BW135" s="44"/>
      <c r="BX135" s="44"/>
      <c r="BY135" s="44"/>
      <c r="BZ135" s="44"/>
      <c r="CA135" s="44"/>
      <c r="CB135" s="44"/>
      <c r="CC135" s="44"/>
      <c r="CD135" s="44"/>
      <c r="CE135" s="44"/>
      <c r="CF135" s="44"/>
      <c r="CG135" s="44"/>
      <c r="CH135" s="44"/>
    </row>
    <row r="136" spans="67:86" s="36" customFormat="1" ht="12.75" hidden="1">
      <c r="BO136" s="44"/>
      <c r="BP136" s="44"/>
      <c r="BQ136" s="44"/>
      <c r="BR136" s="44"/>
      <c r="BS136" s="44"/>
      <c r="BT136" s="44"/>
      <c r="BU136" s="44"/>
      <c r="BV136" s="44"/>
      <c r="BW136" s="44"/>
      <c r="BX136" s="44"/>
      <c r="BY136" s="44"/>
      <c r="BZ136" s="44"/>
      <c r="CA136" s="44"/>
      <c r="CB136" s="44"/>
      <c r="CC136" s="44"/>
      <c r="CD136" s="44"/>
      <c r="CE136" s="44"/>
      <c r="CF136" s="44"/>
      <c r="CG136" s="44"/>
      <c r="CH136" s="44"/>
    </row>
    <row r="137" spans="67:86" s="36" customFormat="1" ht="12.75" hidden="1">
      <c r="BO137" s="44"/>
      <c r="BP137" s="44"/>
      <c r="BQ137" s="44"/>
      <c r="BR137" s="44"/>
      <c r="BS137" s="44"/>
      <c r="BT137" s="44"/>
      <c r="BU137" s="44"/>
      <c r="BV137" s="44"/>
      <c r="BW137" s="44"/>
      <c r="BX137" s="44"/>
      <c r="BY137" s="44"/>
      <c r="BZ137" s="44"/>
      <c r="CA137" s="44"/>
      <c r="CB137" s="44"/>
      <c r="CC137" s="44"/>
      <c r="CD137" s="44"/>
      <c r="CE137" s="44"/>
      <c r="CF137" s="44"/>
      <c r="CG137" s="44"/>
      <c r="CH137" s="44"/>
    </row>
    <row r="138" spans="67:86" s="36" customFormat="1" ht="12.75" hidden="1">
      <c r="BO138" s="44"/>
      <c r="BP138" s="44"/>
      <c r="BQ138" s="44"/>
      <c r="BR138" s="44"/>
      <c r="BS138" s="44"/>
      <c r="BT138" s="44"/>
      <c r="BU138" s="44"/>
      <c r="BV138" s="44"/>
      <c r="BW138" s="44"/>
      <c r="BX138" s="44"/>
      <c r="BY138" s="44"/>
      <c r="BZ138" s="44"/>
      <c r="CA138" s="44"/>
      <c r="CB138" s="44"/>
      <c r="CC138" s="44"/>
      <c r="CD138" s="44"/>
      <c r="CE138" s="44"/>
      <c r="CF138" s="44"/>
      <c r="CG138" s="44"/>
      <c r="CH138" s="44"/>
    </row>
    <row r="139" spans="67:86" s="36" customFormat="1" ht="12.75" hidden="1">
      <c r="BO139" s="44"/>
      <c r="BP139" s="44"/>
      <c r="BQ139" s="44"/>
      <c r="BR139" s="44"/>
      <c r="BS139" s="44"/>
      <c r="BT139" s="44"/>
      <c r="BU139" s="44"/>
      <c r="BV139" s="44"/>
      <c r="BW139" s="44"/>
      <c r="BX139" s="44"/>
      <c r="BY139" s="44"/>
      <c r="BZ139" s="44"/>
      <c r="CA139" s="44"/>
      <c r="CB139" s="44"/>
      <c r="CC139" s="44"/>
      <c r="CD139" s="44"/>
      <c r="CE139" s="44"/>
      <c r="CF139" s="44"/>
      <c r="CG139" s="44"/>
      <c r="CH139" s="44"/>
    </row>
    <row r="140" spans="67:86" s="36" customFormat="1" ht="12.75" hidden="1">
      <c r="BO140" s="44"/>
      <c r="BP140" s="44"/>
      <c r="BQ140" s="44"/>
      <c r="BR140" s="44"/>
      <c r="BS140" s="44"/>
      <c r="BT140" s="44"/>
      <c r="BU140" s="44"/>
      <c r="BV140" s="44"/>
      <c r="BW140" s="44"/>
      <c r="BX140" s="44"/>
      <c r="BY140" s="44"/>
      <c r="BZ140" s="44"/>
      <c r="CA140" s="44"/>
      <c r="CB140" s="44"/>
      <c r="CC140" s="44"/>
      <c r="CD140" s="44"/>
      <c r="CE140" s="44"/>
      <c r="CF140" s="44"/>
      <c r="CG140" s="44"/>
      <c r="CH140" s="44"/>
    </row>
    <row r="141" spans="67:86" s="36" customFormat="1" ht="12.75" hidden="1">
      <c r="BO141" s="44"/>
      <c r="BP141" s="44"/>
      <c r="BQ141" s="44"/>
      <c r="BR141" s="44"/>
      <c r="BS141" s="44"/>
      <c r="BT141" s="44"/>
      <c r="BU141" s="44"/>
      <c r="BV141" s="44"/>
      <c r="BW141" s="44"/>
      <c r="BX141" s="44"/>
      <c r="BY141" s="44"/>
      <c r="BZ141" s="44"/>
      <c r="CA141" s="44"/>
      <c r="CB141" s="44"/>
      <c r="CC141" s="44"/>
      <c r="CD141" s="44"/>
      <c r="CE141" s="44"/>
      <c r="CF141" s="44"/>
      <c r="CG141" s="44"/>
      <c r="CH141" s="44"/>
    </row>
    <row r="142" spans="67:86" s="36" customFormat="1" ht="12.75" hidden="1">
      <c r="BO142" s="44"/>
      <c r="BP142" s="44"/>
      <c r="BQ142" s="44"/>
      <c r="BR142" s="44"/>
      <c r="BS142" s="44"/>
      <c r="BT142" s="44"/>
      <c r="BU142" s="44"/>
      <c r="BV142" s="44"/>
      <c r="BW142" s="44"/>
      <c r="BX142" s="44"/>
      <c r="BY142" s="44"/>
      <c r="BZ142" s="44"/>
      <c r="CA142" s="44"/>
      <c r="CB142" s="44"/>
      <c r="CC142" s="44"/>
      <c r="CD142" s="44"/>
      <c r="CE142" s="44"/>
      <c r="CF142" s="44"/>
      <c r="CG142" s="44"/>
      <c r="CH142" s="44"/>
    </row>
    <row r="143" spans="67:86" s="36" customFormat="1" ht="12.75" hidden="1">
      <c r="BO143" s="44"/>
      <c r="BP143" s="44"/>
      <c r="BQ143" s="44"/>
      <c r="BR143" s="44"/>
      <c r="BS143" s="44"/>
      <c r="BT143" s="44"/>
      <c r="BU143" s="44"/>
      <c r="BV143" s="44"/>
      <c r="BW143" s="44"/>
      <c r="BX143" s="44"/>
      <c r="BY143" s="44"/>
      <c r="BZ143" s="44"/>
      <c r="CA143" s="44"/>
      <c r="CB143" s="44"/>
      <c r="CC143" s="44"/>
      <c r="CD143" s="44"/>
      <c r="CE143" s="44"/>
      <c r="CF143" s="44"/>
      <c r="CG143" s="44"/>
      <c r="CH143" s="44"/>
    </row>
    <row r="144" spans="67:86" s="36" customFormat="1" ht="12.75" hidden="1">
      <c r="BO144" s="44"/>
      <c r="BP144" s="44"/>
      <c r="BQ144" s="44"/>
      <c r="BR144" s="44"/>
      <c r="BS144" s="44"/>
      <c r="BT144" s="44"/>
      <c r="BU144" s="44"/>
      <c r="BV144" s="44"/>
      <c r="BW144" s="44"/>
      <c r="BX144" s="44"/>
      <c r="BY144" s="44"/>
      <c r="BZ144" s="44"/>
      <c r="CA144" s="44"/>
      <c r="CB144" s="44"/>
      <c r="CC144" s="44"/>
      <c r="CD144" s="44"/>
      <c r="CE144" s="44"/>
      <c r="CF144" s="44"/>
      <c r="CG144" s="44"/>
      <c r="CH144" s="44"/>
    </row>
    <row r="145" spans="67:86" s="36" customFormat="1" ht="12.75" hidden="1">
      <c r="BO145" s="44"/>
      <c r="BP145" s="44"/>
      <c r="BQ145" s="44"/>
      <c r="BR145" s="44"/>
      <c r="BS145" s="44"/>
      <c r="BT145" s="44"/>
      <c r="BU145" s="44"/>
      <c r="BV145" s="44"/>
      <c r="BW145" s="44"/>
      <c r="BX145" s="44"/>
      <c r="BY145" s="44"/>
      <c r="BZ145" s="44"/>
      <c r="CA145" s="44"/>
      <c r="CB145" s="44"/>
      <c r="CC145" s="44"/>
      <c r="CD145" s="44"/>
      <c r="CE145" s="44"/>
      <c r="CF145" s="44"/>
      <c r="CG145" s="44"/>
      <c r="CH145" s="44"/>
    </row>
    <row r="146" spans="67:86" s="36" customFormat="1" ht="12.75" hidden="1">
      <c r="BO146" s="44"/>
      <c r="BP146" s="44"/>
      <c r="BQ146" s="44"/>
      <c r="BR146" s="44"/>
      <c r="BS146" s="44"/>
      <c r="BT146" s="44"/>
      <c r="BU146" s="44"/>
      <c r="BV146" s="44"/>
      <c r="BW146" s="44"/>
      <c r="BX146" s="44"/>
      <c r="BY146" s="44"/>
      <c r="BZ146" s="44"/>
      <c r="CA146" s="44"/>
      <c r="CB146" s="44"/>
      <c r="CC146" s="44"/>
      <c r="CD146" s="44"/>
      <c r="CE146" s="44"/>
      <c r="CF146" s="44"/>
      <c r="CG146" s="44"/>
      <c r="CH146" s="44"/>
    </row>
    <row r="147" spans="67:86" s="36" customFormat="1" ht="12.75" hidden="1">
      <c r="BO147" s="44"/>
      <c r="BP147" s="44"/>
      <c r="BQ147" s="44"/>
      <c r="BR147" s="44"/>
      <c r="BS147" s="44"/>
      <c r="BT147" s="44"/>
      <c r="BU147" s="44"/>
      <c r="BV147" s="44"/>
      <c r="BW147" s="44"/>
      <c r="BX147" s="44"/>
      <c r="BY147" s="44"/>
      <c r="BZ147" s="44"/>
      <c r="CA147" s="44"/>
      <c r="CB147" s="44"/>
      <c r="CC147" s="44"/>
      <c r="CD147" s="44"/>
      <c r="CE147" s="44"/>
      <c r="CF147" s="44"/>
      <c r="CG147" s="44"/>
      <c r="CH147" s="44"/>
    </row>
    <row r="148" spans="67:86" s="36" customFormat="1" ht="12.75" hidden="1">
      <c r="BO148" s="44"/>
      <c r="BP148" s="44"/>
      <c r="BQ148" s="44"/>
      <c r="BR148" s="44"/>
      <c r="BS148" s="44"/>
      <c r="BT148" s="44"/>
      <c r="BU148" s="44"/>
      <c r="BV148" s="44"/>
      <c r="BW148" s="44"/>
      <c r="BX148" s="44"/>
      <c r="BY148" s="44"/>
      <c r="BZ148" s="44"/>
      <c r="CA148" s="44"/>
      <c r="CB148" s="44"/>
      <c r="CC148" s="44"/>
      <c r="CD148" s="44"/>
      <c r="CE148" s="44"/>
      <c r="CF148" s="44"/>
      <c r="CG148" s="44"/>
      <c r="CH148" s="44"/>
    </row>
    <row r="149" spans="67:86" s="36" customFormat="1" ht="12.75" hidden="1">
      <c r="BO149" s="44"/>
      <c r="BP149" s="44"/>
      <c r="BQ149" s="44"/>
      <c r="BR149" s="44"/>
      <c r="BS149" s="44"/>
      <c r="BT149" s="44"/>
      <c r="BU149" s="44"/>
      <c r="BV149" s="44"/>
      <c r="BW149" s="44"/>
      <c r="BX149" s="44"/>
      <c r="BY149" s="44"/>
      <c r="BZ149" s="44"/>
      <c r="CA149" s="44"/>
      <c r="CB149" s="44"/>
      <c r="CC149" s="44"/>
      <c r="CD149" s="44"/>
      <c r="CE149" s="44"/>
      <c r="CF149" s="44"/>
      <c r="CG149" s="44"/>
      <c r="CH149" s="44"/>
    </row>
    <row r="150" spans="67:86" s="36" customFormat="1" ht="12.75" hidden="1">
      <c r="BO150" s="44"/>
      <c r="BP150" s="44"/>
      <c r="BQ150" s="44"/>
      <c r="BR150" s="44"/>
      <c r="BS150" s="44"/>
      <c r="BT150" s="44"/>
      <c r="BU150" s="44"/>
      <c r="BV150" s="44"/>
      <c r="BW150" s="44"/>
      <c r="BX150" s="44"/>
      <c r="BY150" s="44"/>
      <c r="BZ150" s="44"/>
      <c r="CA150" s="44"/>
      <c r="CB150" s="44"/>
      <c r="CC150" s="44"/>
      <c r="CD150" s="44"/>
      <c r="CE150" s="44"/>
      <c r="CF150" s="44"/>
      <c r="CG150" s="44"/>
      <c r="CH150" s="44"/>
    </row>
    <row r="151" spans="67:86" s="36" customFormat="1" ht="12.75" hidden="1">
      <c r="BO151" s="44"/>
      <c r="BP151" s="44"/>
      <c r="BQ151" s="44"/>
      <c r="BR151" s="44"/>
      <c r="BS151" s="44"/>
      <c r="BT151" s="44"/>
      <c r="BU151" s="44"/>
      <c r="BV151" s="44"/>
      <c r="BW151" s="44"/>
      <c r="BX151" s="44"/>
      <c r="BY151" s="44"/>
      <c r="BZ151" s="44"/>
      <c r="CA151" s="44"/>
      <c r="CB151" s="44"/>
      <c r="CC151" s="44"/>
      <c r="CD151" s="44"/>
      <c r="CE151" s="44"/>
      <c r="CF151" s="44"/>
      <c r="CG151" s="44"/>
      <c r="CH151" s="44"/>
    </row>
    <row r="152" spans="67:86" s="36" customFormat="1" ht="12.75" hidden="1">
      <c r="BO152" s="44"/>
      <c r="BP152" s="44"/>
      <c r="BQ152" s="44"/>
      <c r="BR152" s="44"/>
      <c r="BS152" s="44"/>
      <c r="BT152" s="44"/>
      <c r="BU152" s="44"/>
      <c r="BV152" s="44"/>
      <c r="BW152" s="44"/>
      <c r="BX152" s="44"/>
      <c r="BY152" s="44"/>
      <c r="BZ152" s="44"/>
      <c r="CA152" s="44"/>
      <c r="CB152" s="44"/>
      <c r="CC152" s="44"/>
      <c r="CD152" s="44"/>
      <c r="CE152" s="44"/>
      <c r="CF152" s="44"/>
      <c r="CG152" s="44"/>
      <c r="CH152" s="44"/>
    </row>
    <row r="153" spans="67:86" s="36" customFormat="1" ht="12.75" hidden="1">
      <c r="BO153" s="44"/>
      <c r="BP153" s="44"/>
      <c r="BQ153" s="44"/>
      <c r="BR153" s="44"/>
      <c r="BS153" s="44"/>
      <c r="BT153" s="44"/>
      <c r="BU153" s="44"/>
      <c r="BV153" s="44"/>
      <c r="BW153" s="44"/>
      <c r="BX153" s="44"/>
      <c r="BY153" s="44"/>
      <c r="BZ153" s="44"/>
      <c r="CA153" s="44"/>
      <c r="CB153" s="44"/>
      <c r="CC153" s="44"/>
      <c r="CD153" s="44"/>
      <c r="CE153" s="44"/>
      <c r="CF153" s="44"/>
      <c r="CG153" s="44"/>
      <c r="CH153" s="44"/>
    </row>
    <row r="154" spans="67:86" s="36" customFormat="1" ht="12.75" hidden="1">
      <c r="BO154" s="44"/>
      <c r="BP154" s="44"/>
      <c r="BQ154" s="44"/>
      <c r="BR154" s="44"/>
      <c r="BS154" s="44"/>
      <c r="BT154" s="44"/>
      <c r="BU154" s="44"/>
      <c r="BV154" s="44"/>
      <c r="BW154" s="44"/>
      <c r="BX154" s="44"/>
      <c r="BY154" s="44"/>
      <c r="BZ154" s="44"/>
      <c r="CA154" s="44"/>
      <c r="CB154" s="44"/>
      <c r="CC154" s="44"/>
      <c r="CD154" s="44"/>
      <c r="CE154" s="44"/>
      <c r="CF154" s="44"/>
      <c r="CG154" s="44"/>
      <c r="CH154" s="44"/>
    </row>
    <row r="155" spans="67:86" s="36" customFormat="1" ht="12.75" hidden="1">
      <c r="BO155" s="44"/>
      <c r="BP155" s="44"/>
      <c r="BQ155" s="44"/>
      <c r="BR155" s="44"/>
      <c r="BS155" s="44"/>
      <c r="BT155" s="44"/>
      <c r="BU155" s="44"/>
      <c r="BV155" s="44"/>
      <c r="BW155" s="44"/>
      <c r="BX155" s="44"/>
      <c r="BY155" s="44"/>
      <c r="BZ155" s="44"/>
      <c r="CA155" s="44"/>
      <c r="CB155" s="44"/>
      <c r="CC155" s="44"/>
      <c r="CD155" s="44"/>
      <c r="CE155" s="44"/>
      <c r="CF155" s="44"/>
      <c r="CG155" s="44"/>
      <c r="CH155" s="44"/>
    </row>
    <row r="156" spans="67:86" s="36" customFormat="1" ht="12.75" hidden="1">
      <c r="BO156" s="44"/>
      <c r="BP156" s="44"/>
      <c r="BQ156" s="44"/>
      <c r="BR156" s="44"/>
      <c r="BS156" s="44"/>
      <c r="BT156" s="44"/>
      <c r="BU156" s="44"/>
      <c r="BV156" s="44"/>
      <c r="BW156" s="44"/>
      <c r="BX156" s="44"/>
      <c r="BY156" s="44"/>
      <c r="BZ156" s="44"/>
      <c r="CA156" s="44"/>
      <c r="CB156" s="44"/>
      <c r="CC156" s="44"/>
      <c r="CD156" s="44"/>
      <c r="CE156" s="44"/>
      <c r="CF156" s="44"/>
      <c r="CG156" s="44"/>
      <c r="CH156" s="44"/>
    </row>
    <row r="157" spans="67:86" s="36" customFormat="1" ht="12.75" hidden="1">
      <c r="BO157" s="44"/>
      <c r="BP157" s="44"/>
      <c r="BQ157" s="44"/>
      <c r="BR157" s="44"/>
      <c r="BS157" s="44"/>
      <c r="BT157" s="44"/>
      <c r="BU157" s="44"/>
      <c r="BV157" s="44"/>
      <c r="BW157" s="44"/>
      <c r="BX157" s="44"/>
      <c r="BY157" s="44"/>
      <c r="BZ157" s="44"/>
      <c r="CA157" s="44"/>
      <c r="CB157" s="44"/>
      <c r="CC157" s="44"/>
      <c r="CD157" s="44"/>
      <c r="CE157" s="44"/>
      <c r="CF157" s="44"/>
      <c r="CG157" s="44"/>
      <c r="CH157" s="44"/>
    </row>
    <row r="158" spans="67:86" s="36" customFormat="1" ht="12.75" hidden="1">
      <c r="BO158" s="44"/>
      <c r="BP158" s="44"/>
      <c r="BQ158" s="44"/>
      <c r="BR158" s="44"/>
      <c r="BS158" s="44"/>
      <c r="BT158" s="44"/>
      <c r="BU158" s="44"/>
      <c r="BV158" s="44"/>
      <c r="BW158" s="44"/>
      <c r="BX158" s="44"/>
      <c r="BY158" s="44"/>
      <c r="BZ158" s="44"/>
      <c r="CA158" s="44"/>
      <c r="CB158" s="44"/>
      <c r="CC158" s="44"/>
      <c r="CD158" s="44"/>
      <c r="CE158" s="44"/>
      <c r="CF158" s="44"/>
      <c r="CG158" s="44"/>
      <c r="CH158" s="44"/>
    </row>
    <row r="159" spans="67:86" s="36" customFormat="1" ht="12.75" hidden="1">
      <c r="BO159" s="44"/>
      <c r="BP159" s="44"/>
      <c r="BQ159" s="44"/>
      <c r="BR159" s="44"/>
      <c r="BS159" s="44"/>
      <c r="BT159" s="44"/>
      <c r="BU159" s="44"/>
      <c r="BV159" s="44"/>
      <c r="BW159" s="44"/>
      <c r="BX159" s="44"/>
      <c r="BY159" s="44"/>
      <c r="BZ159" s="44"/>
      <c r="CA159" s="44"/>
      <c r="CB159" s="44"/>
      <c r="CC159" s="44"/>
      <c r="CD159" s="44"/>
      <c r="CE159" s="44"/>
      <c r="CF159" s="44"/>
      <c r="CG159" s="44"/>
      <c r="CH159" s="44"/>
    </row>
    <row r="160" spans="67:86" s="36" customFormat="1" ht="12.75" hidden="1">
      <c r="BO160" s="44"/>
      <c r="BP160" s="44"/>
      <c r="BQ160" s="44"/>
      <c r="BR160" s="44"/>
      <c r="BS160" s="44"/>
      <c r="BT160" s="44"/>
      <c r="BU160" s="44"/>
      <c r="BV160" s="44"/>
      <c r="BW160" s="44"/>
      <c r="BX160" s="44"/>
      <c r="BY160" s="44"/>
      <c r="BZ160" s="44"/>
      <c r="CA160" s="44"/>
      <c r="CB160" s="44"/>
      <c r="CC160" s="44"/>
      <c r="CD160" s="44"/>
      <c r="CE160" s="44"/>
      <c r="CF160" s="44"/>
      <c r="CG160" s="44"/>
      <c r="CH160" s="44"/>
    </row>
    <row r="161" spans="67:86" s="36" customFormat="1" ht="12.75" hidden="1">
      <c r="BO161" s="44"/>
      <c r="BP161" s="44"/>
      <c r="BQ161" s="44"/>
      <c r="BR161" s="44"/>
      <c r="BS161" s="44"/>
      <c r="BT161" s="44"/>
      <c r="BU161" s="44"/>
      <c r="BV161" s="44"/>
      <c r="BW161" s="44"/>
      <c r="BX161" s="44"/>
      <c r="BY161" s="44"/>
      <c r="BZ161" s="44"/>
      <c r="CA161" s="44"/>
      <c r="CB161" s="44"/>
      <c r="CC161" s="44"/>
      <c r="CD161" s="44"/>
      <c r="CE161" s="44"/>
      <c r="CF161" s="44"/>
      <c r="CG161" s="44"/>
      <c r="CH161" s="44"/>
    </row>
    <row r="162" spans="67:86" s="36" customFormat="1" ht="12.75" hidden="1">
      <c r="BO162" s="44"/>
      <c r="BP162" s="44"/>
      <c r="BQ162" s="44"/>
      <c r="BR162" s="44"/>
      <c r="BS162" s="44"/>
      <c r="BT162" s="44"/>
      <c r="BU162" s="44"/>
      <c r="BV162" s="44"/>
      <c r="BW162" s="44"/>
      <c r="BX162" s="44"/>
      <c r="BY162" s="44"/>
      <c r="BZ162" s="44"/>
      <c r="CA162" s="44"/>
      <c r="CB162" s="44"/>
      <c r="CC162" s="44"/>
      <c r="CD162" s="44"/>
      <c r="CE162" s="44"/>
      <c r="CF162" s="44"/>
      <c r="CG162" s="44"/>
      <c r="CH162" s="44"/>
    </row>
    <row r="163" spans="67:86" s="36" customFormat="1" ht="12.75" hidden="1">
      <c r="BO163" s="44"/>
      <c r="BP163" s="44"/>
      <c r="BQ163" s="44"/>
      <c r="BR163" s="44"/>
      <c r="BS163" s="44"/>
      <c r="BT163" s="44"/>
      <c r="BU163" s="44"/>
      <c r="BV163" s="44"/>
      <c r="BW163" s="44"/>
      <c r="BX163" s="44"/>
      <c r="BY163" s="44"/>
      <c r="BZ163" s="44"/>
      <c r="CA163" s="44"/>
      <c r="CB163" s="44"/>
      <c r="CC163" s="44"/>
      <c r="CD163" s="44"/>
      <c r="CE163" s="44"/>
      <c r="CF163" s="44"/>
      <c r="CG163" s="44"/>
      <c r="CH163" s="44"/>
    </row>
    <row r="164" spans="67:86" s="36" customFormat="1" ht="12.75" hidden="1">
      <c r="BO164" s="44"/>
      <c r="BP164" s="44"/>
      <c r="BQ164" s="44"/>
      <c r="BR164" s="44"/>
      <c r="BS164" s="44"/>
      <c r="BT164" s="44"/>
      <c r="BU164" s="44"/>
      <c r="BV164" s="44"/>
      <c r="BW164" s="44"/>
      <c r="BX164" s="44"/>
      <c r="BY164" s="44"/>
      <c r="BZ164" s="44"/>
      <c r="CA164" s="44"/>
      <c r="CB164" s="44"/>
      <c r="CC164" s="44"/>
      <c r="CD164" s="44"/>
      <c r="CE164" s="44"/>
      <c r="CF164" s="44"/>
      <c r="CG164" s="44"/>
      <c r="CH164" s="44"/>
    </row>
    <row r="165" spans="67:86" s="36" customFormat="1" ht="12.75" hidden="1">
      <c r="BO165" s="44"/>
      <c r="BP165" s="44"/>
      <c r="BQ165" s="44"/>
      <c r="BR165" s="44"/>
      <c r="BS165" s="44"/>
      <c r="BT165" s="44"/>
      <c r="BU165" s="44"/>
      <c r="BV165" s="44"/>
      <c r="BW165" s="44"/>
      <c r="BX165" s="44"/>
      <c r="BY165" s="44"/>
      <c r="BZ165" s="44"/>
      <c r="CA165" s="44"/>
      <c r="CB165" s="44"/>
      <c r="CC165" s="44"/>
      <c r="CD165" s="44"/>
      <c r="CE165" s="44"/>
      <c r="CF165" s="44"/>
      <c r="CG165" s="44"/>
      <c r="CH165" s="44"/>
    </row>
    <row r="166" spans="67:86" s="36" customFormat="1" ht="12.75" hidden="1">
      <c r="BO166" s="44"/>
      <c r="BP166" s="44"/>
      <c r="BQ166" s="44"/>
      <c r="BR166" s="44"/>
      <c r="BS166" s="44"/>
      <c r="BT166" s="44"/>
      <c r="BU166" s="44"/>
      <c r="BV166" s="44"/>
      <c r="BW166" s="44"/>
      <c r="BX166" s="44"/>
      <c r="BY166" s="44"/>
      <c r="BZ166" s="44"/>
      <c r="CA166" s="44"/>
      <c r="CB166" s="44"/>
      <c r="CC166" s="44"/>
      <c r="CD166" s="44"/>
      <c r="CE166" s="44"/>
      <c r="CF166" s="44"/>
      <c r="CG166" s="44"/>
      <c r="CH166" s="44"/>
    </row>
    <row r="167" spans="67:86" s="36" customFormat="1" ht="12.75" hidden="1">
      <c r="BO167" s="44"/>
      <c r="BP167" s="44"/>
      <c r="BQ167" s="44"/>
      <c r="BR167" s="44"/>
      <c r="BS167" s="44"/>
      <c r="BT167" s="44"/>
      <c r="BU167" s="44"/>
      <c r="BV167" s="44"/>
      <c r="BW167" s="44"/>
      <c r="BX167" s="44"/>
      <c r="BY167" s="44"/>
      <c r="BZ167" s="44"/>
      <c r="CA167" s="44"/>
      <c r="CB167" s="44"/>
      <c r="CC167" s="44"/>
      <c r="CD167" s="44"/>
      <c r="CE167" s="44"/>
      <c r="CF167" s="44"/>
      <c r="CG167" s="44"/>
      <c r="CH167" s="44"/>
    </row>
    <row r="168" spans="67:86" s="36" customFormat="1" ht="12.75" hidden="1">
      <c r="BO168" s="44"/>
      <c r="BP168" s="44"/>
      <c r="BQ168" s="44"/>
      <c r="BR168" s="44"/>
      <c r="BS168" s="44"/>
      <c r="BT168" s="44"/>
      <c r="BU168" s="44"/>
      <c r="BV168" s="44"/>
      <c r="BW168" s="44"/>
      <c r="BX168" s="44"/>
      <c r="BY168" s="44"/>
      <c r="BZ168" s="44"/>
      <c r="CA168" s="44"/>
      <c r="CB168" s="44"/>
      <c r="CC168" s="44"/>
      <c r="CD168" s="44"/>
      <c r="CE168" s="44"/>
      <c r="CF168" s="44"/>
      <c r="CG168" s="44"/>
      <c r="CH168" s="44"/>
    </row>
    <row r="169" spans="67:86" s="36" customFormat="1" ht="12.75" hidden="1">
      <c r="BO169" s="44"/>
      <c r="BP169" s="44"/>
      <c r="BQ169" s="44"/>
      <c r="BR169" s="44"/>
      <c r="BS169" s="44"/>
      <c r="BT169" s="44"/>
      <c r="BU169" s="44"/>
      <c r="BV169" s="44"/>
      <c r="BW169" s="44"/>
      <c r="BX169" s="44"/>
      <c r="BY169" s="44"/>
      <c r="BZ169" s="44"/>
      <c r="CA169" s="44"/>
      <c r="CB169" s="44"/>
      <c r="CC169" s="44"/>
      <c r="CD169" s="44"/>
      <c r="CE169" s="44"/>
      <c r="CF169" s="44"/>
      <c r="CG169" s="44"/>
      <c r="CH169" s="44"/>
    </row>
    <row r="170" spans="67:86" s="36" customFormat="1" ht="12.75" hidden="1">
      <c r="BO170" s="44"/>
      <c r="BP170" s="44"/>
      <c r="BQ170" s="44"/>
      <c r="BR170" s="44"/>
      <c r="BS170" s="44"/>
      <c r="BT170" s="44"/>
      <c r="BU170" s="44"/>
      <c r="BV170" s="44"/>
      <c r="BW170" s="44"/>
      <c r="BX170" s="44"/>
      <c r="BY170" s="44"/>
      <c r="BZ170" s="44"/>
      <c r="CA170" s="44"/>
      <c r="CB170" s="44"/>
      <c r="CC170" s="44"/>
      <c r="CD170" s="44"/>
      <c r="CE170" s="44"/>
      <c r="CF170" s="44"/>
      <c r="CG170" s="44"/>
      <c r="CH170" s="44"/>
    </row>
    <row r="171" spans="67:86" s="36" customFormat="1" ht="12.75" hidden="1">
      <c r="BO171" s="44"/>
      <c r="BP171" s="44"/>
      <c r="BQ171" s="44"/>
      <c r="BR171" s="44"/>
      <c r="BS171" s="44"/>
      <c r="BT171" s="44"/>
      <c r="BU171" s="44"/>
      <c r="BV171" s="44"/>
      <c r="BW171" s="44"/>
      <c r="BX171" s="44"/>
      <c r="BY171" s="44"/>
      <c r="BZ171" s="44"/>
      <c r="CA171" s="44"/>
      <c r="CB171" s="44"/>
      <c r="CC171" s="44"/>
      <c r="CD171" s="44"/>
      <c r="CE171" s="44"/>
      <c r="CF171" s="44"/>
      <c r="CG171" s="44"/>
      <c r="CH171" s="44"/>
    </row>
    <row r="172" spans="67:86" s="36" customFormat="1" ht="12.75" hidden="1">
      <c r="BO172" s="44"/>
      <c r="BP172" s="44"/>
      <c r="BQ172" s="44"/>
      <c r="BR172" s="44"/>
      <c r="BS172" s="44"/>
      <c r="BT172" s="44"/>
      <c r="BU172" s="44"/>
      <c r="BV172" s="44"/>
      <c r="BW172" s="44"/>
      <c r="BX172" s="44"/>
      <c r="BY172" s="44"/>
      <c r="BZ172" s="44"/>
      <c r="CA172" s="44"/>
      <c r="CB172" s="44"/>
      <c r="CC172" s="44"/>
      <c r="CD172" s="44"/>
      <c r="CE172" s="44"/>
      <c r="CF172" s="44"/>
      <c r="CG172" s="44"/>
      <c r="CH172" s="44"/>
    </row>
    <row r="173" spans="67:86" s="36" customFormat="1" ht="12.75" hidden="1">
      <c r="BO173" s="44"/>
      <c r="BP173" s="44"/>
      <c r="BQ173" s="44"/>
      <c r="BR173" s="44"/>
      <c r="BS173" s="44"/>
      <c r="BT173" s="44"/>
      <c r="BU173" s="44"/>
      <c r="BV173" s="44"/>
      <c r="BW173" s="44"/>
      <c r="BX173" s="44"/>
      <c r="BY173" s="44"/>
      <c r="BZ173" s="44"/>
      <c r="CA173" s="44"/>
      <c r="CB173" s="44"/>
      <c r="CC173" s="44"/>
      <c r="CD173" s="44"/>
      <c r="CE173" s="44"/>
      <c r="CF173" s="44"/>
      <c r="CG173" s="44"/>
      <c r="CH173" s="44"/>
    </row>
    <row r="174" spans="67:86" s="36" customFormat="1" ht="12.75" hidden="1">
      <c r="BO174" s="44"/>
      <c r="BP174" s="44"/>
      <c r="BQ174" s="44"/>
      <c r="BR174" s="44"/>
      <c r="BS174" s="44"/>
      <c r="BT174" s="44"/>
      <c r="BU174" s="44"/>
      <c r="BV174" s="44"/>
      <c r="BW174" s="44"/>
      <c r="BX174" s="44"/>
      <c r="BY174" s="44"/>
      <c r="BZ174" s="44"/>
      <c r="CA174" s="44"/>
      <c r="CB174" s="44"/>
      <c r="CC174" s="44"/>
      <c r="CD174" s="44"/>
      <c r="CE174" s="44"/>
      <c r="CF174" s="44"/>
      <c r="CG174" s="44"/>
      <c r="CH174" s="44"/>
    </row>
    <row r="175" spans="67:86" s="36" customFormat="1" ht="12.75" hidden="1">
      <c r="BO175" s="44"/>
      <c r="BP175" s="44"/>
      <c r="BQ175" s="44"/>
      <c r="BR175" s="44"/>
      <c r="BS175" s="44"/>
      <c r="BT175" s="44"/>
      <c r="BU175" s="44"/>
      <c r="BV175" s="44"/>
      <c r="BW175" s="44"/>
      <c r="BX175" s="44"/>
      <c r="BY175" s="44"/>
      <c r="BZ175" s="44"/>
      <c r="CA175" s="44"/>
      <c r="CB175" s="44"/>
      <c r="CC175" s="44"/>
      <c r="CD175" s="44"/>
      <c r="CE175" s="44"/>
      <c r="CF175" s="44"/>
      <c r="CG175" s="44"/>
      <c r="CH175" s="44"/>
    </row>
    <row r="176" spans="67:86" s="36" customFormat="1" ht="12.75" hidden="1">
      <c r="BO176" s="44"/>
      <c r="BP176" s="44"/>
      <c r="BQ176" s="44"/>
      <c r="BR176" s="44"/>
      <c r="BS176" s="44"/>
      <c r="BT176" s="44"/>
      <c r="BU176" s="44"/>
      <c r="BV176" s="44"/>
      <c r="BW176" s="44"/>
      <c r="BX176" s="44"/>
      <c r="BY176" s="44"/>
      <c r="BZ176" s="44"/>
      <c r="CA176" s="44"/>
      <c r="CB176" s="44"/>
      <c r="CC176" s="44"/>
      <c r="CD176" s="44"/>
      <c r="CE176" s="44"/>
      <c r="CF176" s="44"/>
      <c r="CG176" s="44"/>
      <c r="CH176" s="44"/>
    </row>
    <row r="177" spans="67:86" s="36" customFormat="1" ht="12.75" hidden="1">
      <c r="BO177" s="44"/>
      <c r="BP177" s="44"/>
      <c r="BQ177" s="44"/>
      <c r="BR177" s="44"/>
      <c r="BS177" s="44"/>
      <c r="BT177" s="44"/>
      <c r="BU177" s="44"/>
      <c r="BV177" s="44"/>
      <c r="BW177" s="44"/>
      <c r="BX177" s="44"/>
      <c r="BY177" s="44"/>
      <c r="BZ177" s="44"/>
      <c r="CA177" s="44"/>
      <c r="CB177" s="44"/>
      <c r="CC177" s="44"/>
      <c r="CD177" s="44"/>
      <c r="CE177" s="44"/>
      <c r="CF177" s="44"/>
      <c r="CG177" s="44"/>
      <c r="CH177" s="44"/>
    </row>
    <row r="178" spans="67:86" s="36" customFormat="1" ht="12.75" hidden="1">
      <c r="BO178" s="44"/>
      <c r="BP178" s="44"/>
      <c r="BQ178" s="44"/>
      <c r="BR178" s="44"/>
      <c r="BS178" s="44"/>
      <c r="BT178" s="44"/>
      <c r="BU178" s="44"/>
      <c r="BV178" s="44"/>
      <c r="BW178" s="44"/>
      <c r="BX178" s="44"/>
      <c r="BY178" s="44"/>
      <c r="BZ178" s="44"/>
      <c r="CA178" s="44"/>
      <c r="CB178" s="44"/>
      <c r="CC178" s="44"/>
      <c r="CD178" s="44"/>
      <c r="CE178" s="44"/>
      <c r="CF178" s="44"/>
      <c r="CG178" s="44"/>
      <c r="CH178" s="44"/>
    </row>
    <row r="179" spans="67:86" s="36" customFormat="1" ht="12.75" hidden="1">
      <c r="BO179" s="44"/>
      <c r="BP179" s="44"/>
      <c r="BQ179" s="44"/>
      <c r="BR179" s="44"/>
      <c r="BS179" s="44"/>
      <c r="BT179" s="44"/>
      <c r="BU179" s="44"/>
      <c r="BV179" s="44"/>
      <c r="BW179" s="44"/>
      <c r="BX179" s="44"/>
      <c r="BY179" s="44"/>
      <c r="BZ179" s="44"/>
      <c r="CA179" s="44"/>
      <c r="CB179" s="44"/>
      <c r="CC179" s="44"/>
      <c r="CD179" s="44"/>
      <c r="CE179" s="44"/>
      <c r="CF179" s="44"/>
      <c r="CG179" s="44"/>
      <c r="CH179" s="44"/>
    </row>
    <row r="180" spans="67:86" s="36" customFormat="1" ht="12.75" hidden="1">
      <c r="BO180" s="44"/>
      <c r="BP180" s="44"/>
      <c r="BQ180" s="44"/>
      <c r="BR180" s="44"/>
      <c r="BS180" s="44"/>
      <c r="BT180" s="44"/>
      <c r="BU180" s="44"/>
      <c r="BV180" s="44"/>
      <c r="BW180" s="44"/>
      <c r="BX180" s="44"/>
      <c r="BY180" s="44"/>
      <c r="BZ180" s="44"/>
      <c r="CA180" s="44"/>
      <c r="CB180" s="44"/>
      <c r="CC180" s="44"/>
      <c r="CD180" s="44"/>
      <c r="CE180" s="44"/>
      <c r="CF180" s="44"/>
      <c r="CG180" s="44"/>
      <c r="CH180" s="44"/>
    </row>
    <row r="181" spans="67:86" s="36" customFormat="1" ht="12.75" hidden="1">
      <c r="BO181" s="44"/>
      <c r="BP181" s="44"/>
      <c r="BQ181" s="44"/>
      <c r="BR181" s="44"/>
      <c r="BS181" s="44"/>
      <c r="BT181" s="44"/>
      <c r="BU181" s="44"/>
      <c r="BV181" s="44"/>
      <c r="BW181" s="44"/>
      <c r="BX181" s="44"/>
      <c r="BY181" s="44"/>
      <c r="BZ181" s="44"/>
      <c r="CA181" s="44"/>
      <c r="CB181" s="44"/>
      <c r="CC181" s="44"/>
      <c r="CD181" s="44"/>
      <c r="CE181" s="44"/>
      <c r="CF181" s="44"/>
      <c r="CG181" s="44"/>
      <c r="CH181" s="44"/>
    </row>
    <row r="182" spans="67:86" s="36" customFormat="1" ht="12.75" hidden="1">
      <c r="BO182" s="44"/>
      <c r="BP182" s="44"/>
      <c r="BQ182" s="44"/>
      <c r="BR182" s="44"/>
      <c r="BS182" s="44"/>
      <c r="BT182" s="44"/>
      <c r="BU182" s="44"/>
      <c r="BV182" s="44"/>
      <c r="BW182" s="44"/>
      <c r="BX182" s="44"/>
      <c r="BY182" s="44"/>
      <c r="BZ182" s="44"/>
      <c r="CA182" s="44"/>
      <c r="CB182" s="44"/>
      <c r="CC182" s="44"/>
      <c r="CD182" s="44"/>
      <c r="CE182" s="44"/>
      <c r="CF182" s="44"/>
      <c r="CG182" s="44"/>
      <c r="CH182" s="44"/>
    </row>
    <row r="183" spans="67:86" s="36" customFormat="1" ht="12.75" hidden="1">
      <c r="BO183" s="44"/>
      <c r="BP183" s="44"/>
      <c r="BQ183" s="44"/>
      <c r="BR183" s="44"/>
      <c r="BS183" s="44"/>
      <c r="BT183" s="44"/>
      <c r="BU183" s="44"/>
      <c r="BV183" s="44"/>
      <c r="BW183" s="44"/>
      <c r="BX183" s="44"/>
      <c r="BY183" s="44"/>
      <c r="BZ183" s="44"/>
      <c r="CA183" s="44"/>
      <c r="CB183" s="44"/>
      <c r="CC183" s="44"/>
      <c r="CD183" s="44"/>
      <c r="CE183" s="44"/>
      <c r="CF183" s="44"/>
      <c r="CG183" s="44"/>
      <c r="CH183" s="44"/>
    </row>
    <row r="184" spans="67:86" s="36" customFormat="1" ht="12.75" hidden="1">
      <c r="BO184" s="44"/>
      <c r="BP184" s="44"/>
      <c r="BQ184" s="44"/>
      <c r="BR184" s="44"/>
      <c r="BS184" s="44"/>
      <c r="BT184" s="44"/>
      <c r="BU184" s="44"/>
      <c r="BV184" s="44"/>
      <c r="BW184" s="44"/>
      <c r="BX184" s="44"/>
      <c r="BY184" s="44"/>
      <c r="BZ184" s="44"/>
      <c r="CA184" s="44"/>
      <c r="CB184" s="44"/>
      <c r="CC184" s="44"/>
      <c r="CD184" s="44"/>
      <c r="CE184" s="44"/>
      <c r="CF184" s="44"/>
      <c r="CG184" s="44"/>
      <c r="CH184" s="44"/>
    </row>
    <row r="185" spans="67:86" s="36" customFormat="1" ht="12.75" hidden="1">
      <c r="BO185" s="44"/>
      <c r="BP185" s="44"/>
      <c r="BQ185" s="44"/>
      <c r="BR185" s="44"/>
      <c r="BS185" s="44"/>
      <c r="BT185" s="44"/>
      <c r="BU185" s="44"/>
      <c r="BV185" s="44"/>
      <c r="BW185" s="44"/>
      <c r="BX185" s="44"/>
      <c r="BY185" s="44"/>
      <c r="BZ185" s="44"/>
      <c r="CA185" s="44"/>
      <c r="CB185" s="44"/>
      <c r="CC185" s="44"/>
      <c r="CD185" s="44"/>
      <c r="CE185" s="44"/>
      <c r="CF185" s="44"/>
      <c r="CG185" s="44"/>
      <c r="CH185" s="44"/>
    </row>
    <row r="186" spans="67:86" s="36" customFormat="1" ht="12.75" hidden="1">
      <c r="BO186" s="44"/>
      <c r="BP186" s="44"/>
      <c r="BQ186" s="44"/>
      <c r="BR186" s="44"/>
      <c r="BS186" s="44"/>
      <c r="BT186" s="44"/>
      <c r="BU186" s="44"/>
      <c r="BV186" s="44"/>
      <c r="BW186" s="44"/>
      <c r="BX186" s="44"/>
      <c r="BY186" s="44"/>
      <c r="BZ186" s="44"/>
      <c r="CA186" s="44"/>
      <c r="CB186" s="44"/>
      <c r="CC186" s="44"/>
      <c r="CD186" s="44"/>
      <c r="CE186" s="44"/>
      <c r="CF186" s="44"/>
      <c r="CG186" s="44"/>
      <c r="CH186" s="44"/>
    </row>
    <row r="187" spans="67:86" s="36" customFormat="1" ht="12.75" hidden="1">
      <c r="BO187" s="44"/>
      <c r="BP187" s="44"/>
      <c r="BQ187" s="44"/>
      <c r="BR187" s="44"/>
      <c r="BS187" s="44"/>
      <c r="BT187" s="44"/>
      <c r="BU187" s="44"/>
      <c r="BV187" s="44"/>
      <c r="BW187" s="44"/>
      <c r="BX187" s="44"/>
      <c r="BY187" s="44"/>
      <c r="BZ187" s="44"/>
      <c r="CA187" s="44"/>
      <c r="CB187" s="44"/>
      <c r="CC187" s="44"/>
      <c r="CD187" s="44"/>
      <c r="CE187" s="44"/>
      <c r="CF187" s="44"/>
      <c r="CG187" s="44"/>
      <c r="CH187" s="44"/>
    </row>
    <row r="188" spans="67:86" s="36" customFormat="1" ht="12.75" hidden="1">
      <c r="BO188" s="44"/>
      <c r="BP188" s="44"/>
      <c r="BQ188" s="44"/>
      <c r="BR188" s="44"/>
      <c r="BS188" s="44"/>
      <c r="BT188" s="44"/>
      <c r="BU188" s="44"/>
      <c r="BV188" s="44"/>
      <c r="BW188" s="44"/>
      <c r="BX188" s="44"/>
      <c r="BY188" s="44"/>
      <c r="BZ188" s="44"/>
      <c r="CA188" s="44"/>
      <c r="CB188" s="44"/>
      <c r="CC188" s="44"/>
      <c r="CD188" s="44"/>
      <c r="CE188" s="44"/>
      <c r="CF188" s="44"/>
      <c r="CG188" s="44"/>
      <c r="CH188" s="44"/>
    </row>
    <row r="189" spans="67:86" s="36" customFormat="1" ht="12.75" hidden="1">
      <c r="BO189" s="44"/>
      <c r="BP189" s="44"/>
      <c r="BQ189" s="44"/>
      <c r="BR189" s="44"/>
      <c r="BS189" s="44"/>
      <c r="BT189" s="44"/>
      <c r="BU189" s="44"/>
      <c r="BV189" s="44"/>
      <c r="BW189" s="44"/>
      <c r="BX189" s="44"/>
      <c r="BY189" s="44"/>
      <c r="BZ189" s="44"/>
      <c r="CA189" s="44"/>
      <c r="CB189" s="44"/>
      <c r="CC189" s="44"/>
      <c r="CD189" s="44"/>
      <c r="CE189" s="44"/>
      <c r="CF189" s="44"/>
      <c r="CG189" s="44"/>
      <c r="CH189" s="44"/>
    </row>
    <row r="190" spans="67:86" s="36" customFormat="1" ht="12.75" hidden="1">
      <c r="BO190" s="44"/>
      <c r="BP190" s="44"/>
      <c r="BQ190" s="44"/>
      <c r="BR190" s="44"/>
      <c r="BS190" s="44"/>
      <c r="BT190" s="44"/>
      <c r="BU190" s="44"/>
      <c r="BV190" s="44"/>
      <c r="BW190" s="44"/>
      <c r="BX190" s="44"/>
      <c r="BY190" s="44"/>
      <c r="BZ190" s="44"/>
      <c r="CA190" s="44"/>
      <c r="CB190" s="44"/>
      <c r="CC190" s="44"/>
      <c r="CD190" s="44"/>
      <c r="CE190" s="44"/>
      <c r="CF190" s="44"/>
      <c r="CG190" s="44"/>
      <c r="CH190" s="44"/>
    </row>
    <row r="191" spans="67:86" s="36" customFormat="1" ht="12.75" hidden="1">
      <c r="BO191" s="44"/>
      <c r="BP191" s="44"/>
      <c r="BQ191" s="44"/>
      <c r="BR191" s="44"/>
      <c r="BS191" s="44"/>
      <c r="BT191" s="44"/>
      <c r="BU191" s="44"/>
      <c r="BV191" s="44"/>
      <c r="BW191" s="44"/>
      <c r="BX191" s="44"/>
      <c r="BY191" s="44"/>
      <c r="BZ191" s="44"/>
      <c r="CA191" s="44"/>
      <c r="CB191" s="44"/>
      <c r="CC191" s="44"/>
      <c r="CD191" s="44"/>
      <c r="CE191" s="44"/>
      <c r="CF191" s="44"/>
      <c r="CG191" s="44"/>
      <c r="CH191" s="44"/>
    </row>
    <row r="192" spans="67:86" s="36" customFormat="1" ht="12.75" hidden="1">
      <c r="BO192" s="44"/>
      <c r="BP192" s="44"/>
      <c r="BQ192" s="44"/>
      <c r="BR192" s="44"/>
      <c r="BS192" s="44"/>
      <c r="BT192" s="44"/>
      <c r="BU192" s="44"/>
      <c r="BV192" s="44"/>
      <c r="BW192" s="44"/>
      <c r="BX192" s="44"/>
      <c r="BY192" s="44"/>
      <c r="BZ192" s="44"/>
      <c r="CA192" s="44"/>
      <c r="CB192" s="44"/>
      <c r="CC192" s="44"/>
      <c r="CD192" s="44"/>
      <c r="CE192" s="44"/>
      <c r="CF192" s="44"/>
      <c r="CG192" s="44"/>
      <c r="CH192" s="44"/>
    </row>
    <row r="193" spans="67:86" s="36" customFormat="1" ht="12.75" hidden="1">
      <c r="BO193" s="44"/>
      <c r="BP193" s="44"/>
      <c r="BQ193" s="44"/>
      <c r="BR193" s="44"/>
      <c r="BS193" s="44"/>
      <c r="BT193" s="44"/>
      <c r="BU193" s="44"/>
      <c r="BV193" s="44"/>
      <c r="BW193" s="44"/>
      <c r="BX193" s="44"/>
      <c r="BY193" s="44"/>
      <c r="BZ193" s="44"/>
      <c r="CA193" s="44"/>
      <c r="CB193" s="44"/>
      <c r="CC193" s="44"/>
      <c r="CD193" s="44"/>
      <c r="CE193" s="44"/>
      <c r="CF193" s="44"/>
      <c r="CG193" s="44"/>
      <c r="CH193" s="44"/>
    </row>
    <row r="194" spans="67:86" s="36" customFormat="1" ht="12.75" hidden="1">
      <c r="BO194" s="44"/>
      <c r="BP194" s="44"/>
      <c r="BQ194" s="44"/>
      <c r="BR194" s="44"/>
      <c r="BS194" s="44"/>
      <c r="BT194" s="44"/>
      <c r="BU194" s="44"/>
      <c r="BV194" s="44"/>
      <c r="BW194" s="44"/>
      <c r="BX194" s="44"/>
      <c r="BY194" s="44"/>
      <c r="BZ194" s="44"/>
      <c r="CA194" s="44"/>
      <c r="CB194" s="44"/>
      <c r="CC194" s="44"/>
      <c r="CD194" s="44"/>
      <c r="CE194" s="44"/>
      <c r="CF194" s="44"/>
      <c r="CG194" s="44"/>
      <c r="CH194" s="44"/>
    </row>
    <row r="195" spans="67:86" s="36" customFormat="1" ht="12.75" hidden="1">
      <c r="BO195" s="44"/>
      <c r="BP195" s="44"/>
      <c r="BQ195" s="44"/>
      <c r="BR195" s="44"/>
      <c r="BS195" s="44"/>
      <c r="BT195" s="44"/>
      <c r="BU195" s="44"/>
      <c r="BV195" s="44"/>
      <c r="BW195" s="44"/>
      <c r="BX195" s="44"/>
      <c r="BY195" s="44"/>
      <c r="BZ195" s="44"/>
      <c r="CA195" s="44"/>
      <c r="CB195" s="44"/>
      <c r="CC195" s="44"/>
      <c r="CD195" s="44"/>
      <c r="CE195" s="44"/>
      <c r="CF195" s="44"/>
      <c r="CG195" s="44"/>
      <c r="CH195" s="44"/>
    </row>
    <row r="196" spans="67:86" s="36" customFormat="1" ht="12.75" hidden="1">
      <c r="BO196" s="44"/>
      <c r="BP196" s="44"/>
      <c r="BQ196" s="44"/>
      <c r="BR196" s="44"/>
      <c r="BS196" s="44"/>
      <c r="BT196" s="44"/>
      <c r="BU196" s="44"/>
      <c r="BV196" s="44"/>
      <c r="BW196" s="44"/>
      <c r="BX196" s="44"/>
      <c r="BY196" s="44"/>
      <c r="BZ196" s="44"/>
      <c r="CA196" s="44"/>
      <c r="CB196" s="44"/>
      <c r="CC196" s="44"/>
      <c r="CD196" s="44"/>
      <c r="CE196" s="44"/>
      <c r="CF196" s="44"/>
      <c r="CG196" s="44"/>
      <c r="CH196" s="44"/>
    </row>
    <row r="197" spans="67:86" s="36" customFormat="1" ht="12.75" hidden="1">
      <c r="BO197" s="44"/>
      <c r="BP197" s="44"/>
      <c r="BQ197" s="44"/>
      <c r="BR197" s="44"/>
      <c r="BS197" s="44"/>
      <c r="BT197" s="44"/>
      <c r="BU197" s="44"/>
      <c r="BV197" s="44"/>
      <c r="BW197" s="44"/>
      <c r="BX197" s="44"/>
      <c r="BY197" s="44"/>
      <c r="BZ197" s="44"/>
      <c r="CA197" s="44"/>
      <c r="CB197" s="44"/>
      <c r="CC197" s="44"/>
      <c r="CD197" s="44"/>
      <c r="CE197" s="44"/>
      <c r="CF197" s="44"/>
      <c r="CG197" s="44"/>
      <c r="CH197" s="44"/>
    </row>
    <row r="198" spans="67:86" s="36" customFormat="1" ht="12.75" hidden="1">
      <c r="BO198" s="44"/>
      <c r="BP198" s="44"/>
      <c r="BQ198" s="44"/>
      <c r="BR198" s="44"/>
      <c r="BS198" s="44"/>
      <c r="BT198" s="44"/>
      <c r="BU198" s="44"/>
      <c r="BV198" s="44"/>
      <c r="BW198" s="44"/>
      <c r="BX198" s="44"/>
      <c r="BY198" s="44"/>
      <c r="BZ198" s="44"/>
      <c r="CA198" s="44"/>
      <c r="CB198" s="44"/>
      <c r="CC198" s="44"/>
      <c r="CD198" s="44"/>
      <c r="CE198" s="44"/>
      <c r="CF198" s="44"/>
      <c r="CG198" s="44"/>
      <c r="CH198" s="44"/>
    </row>
    <row r="199" spans="67:86" s="36" customFormat="1" ht="12.75" hidden="1">
      <c r="BO199" s="44"/>
      <c r="BP199" s="44"/>
      <c r="BQ199" s="44"/>
      <c r="BR199" s="44"/>
      <c r="BS199" s="44"/>
      <c r="BT199" s="44"/>
      <c r="BU199" s="44"/>
      <c r="BV199" s="44"/>
      <c r="BW199" s="44"/>
      <c r="BX199" s="44"/>
      <c r="BY199" s="44"/>
      <c r="BZ199" s="44"/>
      <c r="CA199" s="44"/>
      <c r="CB199" s="44"/>
      <c r="CC199" s="44"/>
      <c r="CD199" s="44"/>
      <c r="CE199" s="44"/>
      <c r="CF199" s="44"/>
      <c r="CG199" s="44"/>
      <c r="CH199" s="44"/>
    </row>
    <row r="200" spans="67:86" s="36" customFormat="1" ht="12.75" hidden="1">
      <c r="BO200" s="44"/>
      <c r="BP200" s="44"/>
      <c r="BQ200" s="44"/>
      <c r="BR200" s="44"/>
      <c r="BS200" s="44"/>
      <c r="BT200" s="44"/>
      <c r="BU200" s="44"/>
      <c r="BV200" s="44"/>
      <c r="BW200" s="44"/>
      <c r="BX200" s="44"/>
      <c r="BY200" s="44"/>
      <c r="BZ200" s="44"/>
      <c r="CA200" s="44"/>
      <c r="CB200" s="44"/>
      <c r="CC200" s="44"/>
      <c r="CD200" s="44"/>
      <c r="CE200" s="44"/>
      <c r="CF200" s="44"/>
      <c r="CG200" s="44"/>
      <c r="CH200" s="44"/>
    </row>
    <row r="201" spans="67:86" s="36" customFormat="1" ht="12.75" hidden="1">
      <c r="BO201" s="44"/>
      <c r="BP201" s="44"/>
      <c r="BQ201" s="44"/>
      <c r="BR201" s="44"/>
      <c r="BS201" s="44"/>
      <c r="BT201" s="44"/>
      <c r="BU201" s="44"/>
      <c r="BV201" s="44"/>
      <c r="BW201" s="44"/>
      <c r="BX201" s="44"/>
      <c r="BY201" s="44"/>
      <c r="BZ201" s="44"/>
      <c r="CA201" s="44"/>
      <c r="CB201" s="44"/>
      <c r="CC201" s="44"/>
      <c r="CD201" s="44"/>
      <c r="CE201" s="44"/>
      <c r="CF201" s="44"/>
      <c r="CG201" s="44"/>
      <c r="CH201" s="44"/>
    </row>
    <row r="202" spans="67:86" s="36" customFormat="1" ht="12.75" hidden="1">
      <c r="BO202" s="44"/>
      <c r="BP202" s="44"/>
      <c r="BQ202" s="44"/>
      <c r="BR202" s="44"/>
      <c r="BS202" s="44"/>
      <c r="BT202" s="44"/>
      <c r="BU202" s="44"/>
      <c r="BV202" s="44"/>
      <c r="BW202" s="44"/>
      <c r="BX202" s="44"/>
      <c r="BY202" s="44"/>
      <c r="BZ202" s="44"/>
      <c r="CA202" s="44"/>
      <c r="CB202" s="44"/>
      <c r="CC202" s="44"/>
      <c r="CD202" s="44"/>
      <c r="CE202" s="44"/>
      <c r="CF202" s="44"/>
      <c r="CG202" s="44"/>
      <c r="CH202" s="44"/>
    </row>
    <row r="203" spans="67:86" s="36" customFormat="1" ht="12.75" hidden="1">
      <c r="BO203" s="44"/>
      <c r="BP203" s="44"/>
      <c r="BQ203" s="44"/>
      <c r="BR203" s="44"/>
      <c r="BS203" s="44"/>
      <c r="BT203" s="44"/>
      <c r="BU203" s="44"/>
      <c r="BV203" s="44"/>
      <c r="BW203" s="44"/>
      <c r="BX203" s="44"/>
      <c r="BY203" s="44"/>
      <c r="BZ203" s="44"/>
      <c r="CA203" s="44"/>
      <c r="CB203" s="44"/>
      <c r="CC203" s="44"/>
      <c r="CD203" s="44"/>
      <c r="CE203" s="44"/>
      <c r="CF203" s="44"/>
      <c r="CG203" s="44"/>
      <c r="CH203" s="44"/>
    </row>
    <row r="204" spans="67:86" s="36" customFormat="1" ht="12.75" hidden="1">
      <c r="BO204" s="44"/>
      <c r="BP204" s="44"/>
      <c r="BQ204" s="44"/>
      <c r="BR204" s="44"/>
      <c r="BS204" s="44"/>
      <c r="BT204" s="44"/>
      <c r="BU204" s="44"/>
      <c r="BV204" s="44"/>
      <c r="BW204" s="44"/>
      <c r="BX204" s="44"/>
      <c r="BY204" s="44"/>
      <c r="BZ204" s="44"/>
      <c r="CA204" s="44"/>
      <c r="CB204" s="44"/>
      <c r="CC204" s="44"/>
      <c r="CD204" s="44"/>
      <c r="CE204" s="44"/>
      <c r="CF204" s="44"/>
      <c r="CG204" s="44"/>
      <c r="CH204" s="44"/>
    </row>
    <row r="205" spans="67:86" s="36" customFormat="1" ht="12.75" hidden="1">
      <c r="BO205" s="44"/>
      <c r="BP205" s="44"/>
      <c r="BQ205" s="44"/>
      <c r="BR205" s="44"/>
      <c r="BS205" s="44"/>
      <c r="BT205" s="44"/>
      <c r="BU205" s="44"/>
      <c r="BV205" s="44"/>
      <c r="BW205" s="44"/>
      <c r="BX205" s="44"/>
      <c r="BY205" s="44"/>
      <c r="BZ205" s="44"/>
      <c r="CA205" s="44"/>
      <c r="CB205" s="44"/>
      <c r="CC205" s="44"/>
      <c r="CD205" s="44"/>
      <c r="CE205" s="44"/>
      <c r="CF205" s="44"/>
      <c r="CG205" s="44"/>
      <c r="CH205" s="44"/>
    </row>
    <row r="206" spans="67:86" s="36" customFormat="1" ht="12.75" hidden="1">
      <c r="BO206" s="44"/>
      <c r="BP206" s="44"/>
      <c r="BQ206" s="44"/>
      <c r="BR206" s="44"/>
      <c r="BS206" s="44"/>
      <c r="BT206" s="44"/>
      <c r="BU206" s="44"/>
      <c r="BV206" s="44"/>
      <c r="BW206" s="44"/>
      <c r="BX206" s="44"/>
      <c r="BY206" s="44"/>
      <c r="BZ206" s="44"/>
      <c r="CA206" s="44"/>
      <c r="CB206" s="44"/>
      <c r="CC206" s="44"/>
      <c r="CD206" s="44"/>
      <c r="CE206" s="44"/>
      <c r="CF206" s="44"/>
      <c r="CG206" s="44"/>
      <c r="CH206" s="44"/>
    </row>
    <row r="207" spans="67:86" s="36" customFormat="1" ht="12.75" hidden="1">
      <c r="BO207" s="44"/>
      <c r="BP207" s="44"/>
      <c r="BQ207" s="44"/>
      <c r="BR207" s="44"/>
      <c r="BS207" s="44"/>
      <c r="BT207" s="44"/>
      <c r="BU207" s="44"/>
      <c r="BV207" s="44"/>
      <c r="BW207" s="44"/>
      <c r="BX207" s="44"/>
      <c r="BY207" s="44"/>
      <c r="BZ207" s="44"/>
      <c r="CA207" s="44"/>
      <c r="CB207" s="44"/>
      <c r="CC207" s="44"/>
      <c r="CD207" s="44"/>
      <c r="CE207" s="44"/>
      <c r="CF207" s="44"/>
      <c r="CG207" s="44"/>
      <c r="CH207" s="44"/>
    </row>
    <row r="208" spans="67:86" s="36" customFormat="1" ht="12.75" hidden="1">
      <c r="BO208" s="44"/>
      <c r="BP208" s="44"/>
      <c r="BQ208" s="44"/>
      <c r="BR208" s="44"/>
      <c r="BS208" s="44"/>
      <c r="BT208" s="44"/>
      <c r="BU208" s="44"/>
      <c r="BV208" s="44"/>
      <c r="BW208" s="44"/>
      <c r="BX208" s="44"/>
      <c r="BY208" s="44"/>
      <c r="BZ208" s="44"/>
      <c r="CA208" s="44"/>
      <c r="CB208" s="44"/>
      <c r="CC208" s="44"/>
      <c r="CD208" s="44"/>
      <c r="CE208" s="44"/>
      <c r="CF208" s="44"/>
      <c r="CG208" s="44"/>
      <c r="CH208" s="44"/>
    </row>
    <row r="209" spans="67:86" s="36" customFormat="1" ht="12.75" hidden="1">
      <c r="BO209" s="44"/>
      <c r="BP209" s="44"/>
      <c r="BQ209" s="44"/>
      <c r="BR209" s="44"/>
      <c r="BS209" s="44"/>
      <c r="BT209" s="44"/>
      <c r="BU209" s="44"/>
      <c r="BV209" s="44"/>
      <c r="BW209" s="44"/>
      <c r="BX209" s="44"/>
      <c r="BY209" s="44"/>
      <c r="BZ209" s="44"/>
      <c r="CA209" s="44"/>
      <c r="CB209" s="44"/>
      <c r="CC209" s="44"/>
      <c r="CD209" s="44"/>
      <c r="CE209" s="44"/>
      <c r="CF209" s="44"/>
      <c r="CG209" s="44"/>
      <c r="CH209" s="44"/>
    </row>
    <row r="210" spans="67:86" s="36" customFormat="1" ht="12.75" hidden="1">
      <c r="BO210" s="44"/>
      <c r="BP210" s="44"/>
      <c r="BQ210" s="44"/>
      <c r="BR210" s="44"/>
      <c r="BS210" s="44"/>
      <c r="BT210" s="44"/>
      <c r="BU210" s="44"/>
      <c r="BV210" s="44"/>
      <c r="BW210" s="44"/>
      <c r="BX210" s="44"/>
      <c r="BY210" s="44"/>
      <c r="BZ210" s="44"/>
      <c r="CA210" s="44"/>
      <c r="CB210" s="44"/>
      <c r="CC210" s="44"/>
      <c r="CD210" s="44"/>
      <c r="CE210" s="44"/>
      <c r="CF210" s="44"/>
      <c r="CG210" s="44"/>
      <c r="CH210" s="44"/>
    </row>
    <row r="211" spans="67:86" s="36" customFormat="1" ht="12.75" hidden="1">
      <c r="BO211" s="44"/>
      <c r="BP211" s="44"/>
      <c r="BQ211" s="44"/>
      <c r="BR211" s="44"/>
      <c r="BS211" s="44"/>
      <c r="BT211" s="44"/>
      <c r="BU211" s="44"/>
      <c r="BV211" s="44"/>
      <c r="BW211" s="44"/>
      <c r="BX211" s="44"/>
      <c r="BY211" s="44"/>
      <c r="BZ211" s="44"/>
      <c r="CA211" s="44"/>
      <c r="CB211" s="44"/>
      <c r="CC211" s="44"/>
      <c r="CD211" s="44"/>
      <c r="CE211" s="44"/>
      <c r="CF211" s="44"/>
      <c r="CG211" s="44"/>
      <c r="CH211" s="44"/>
    </row>
    <row r="212" spans="67:86" s="36" customFormat="1" ht="12.75" hidden="1">
      <c r="BO212" s="44"/>
      <c r="BP212" s="44"/>
      <c r="BQ212" s="44"/>
      <c r="BR212" s="44"/>
      <c r="BS212" s="44"/>
      <c r="BT212" s="44"/>
      <c r="BU212" s="44"/>
      <c r="BV212" s="44"/>
      <c r="BW212" s="44"/>
      <c r="BX212" s="44"/>
      <c r="BY212" s="44"/>
      <c r="BZ212" s="44"/>
      <c r="CA212" s="44"/>
      <c r="CB212" s="44"/>
      <c r="CC212" s="44"/>
      <c r="CD212" s="44"/>
      <c r="CE212" s="44"/>
      <c r="CF212" s="44"/>
      <c r="CG212" s="44"/>
      <c r="CH212" s="44"/>
    </row>
    <row r="213" spans="67:86" s="36" customFormat="1" ht="12.75" hidden="1">
      <c r="BO213" s="44"/>
      <c r="BP213" s="44"/>
      <c r="BQ213" s="44"/>
      <c r="BR213" s="44"/>
      <c r="BS213" s="44"/>
      <c r="BT213" s="44"/>
      <c r="BU213" s="44"/>
      <c r="BV213" s="44"/>
      <c r="BW213" s="44"/>
      <c r="BX213" s="44"/>
      <c r="BY213" s="44"/>
      <c r="BZ213" s="44"/>
      <c r="CA213" s="44"/>
      <c r="CB213" s="44"/>
      <c r="CC213" s="44"/>
      <c r="CD213" s="44"/>
      <c r="CE213" s="44"/>
      <c r="CF213" s="44"/>
      <c r="CG213" s="44"/>
      <c r="CH213" s="44"/>
    </row>
    <row r="214" spans="67:86" s="36" customFormat="1" ht="12.75" hidden="1">
      <c r="BO214" s="44"/>
      <c r="BP214" s="44"/>
      <c r="BQ214" s="44"/>
      <c r="BR214" s="44"/>
      <c r="BS214" s="44"/>
      <c r="BT214" s="44"/>
      <c r="BU214" s="44"/>
      <c r="BV214" s="44"/>
      <c r="BW214" s="44"/>
      <c r="BX214" s="44"/>
      <c r="BY214" s="44"/>
      <c r="BZ214" s="44"/>
      <c r="CA214" s="44"/>
      <c r="CB214" s="44"/>
      <c r="CC214" s="44"/>
      <c r="CD214" s="44"/>
      <c r="CE214" s="44"/>
      <c r="CF214" s="44"/>
      <c r="CG214" s="44"/>
      <c r="CH214" s="44"/>
    </row>
    <row r="215" spans="67:86" s="36" customFormat="1" ht="12.75" hidden="1">
      <c r="BO215" s="44"/>
      <c r="BP215" s="44"/>
      <c r="BQ215" s="44"/>
      <c r="BR215" s="44"/>
      <c r="BS215" s="44"/>
      <c r="BT215" s="44"/>
      <c r="BU215" s="44"/>
      <c r="BV215" s="44"/>
      <c r="BW215" s="44"/>
      <c r="BX215" s="44"/>
      <c r="BY215" s="44"/>
      <c r="BZ215" s="44"/>
      <c r="CA215" s="44"/>
      <c r="CB215" s="44"/>
      <c r="CC215" s="44"/>
      <c r="CD215" s="44"/>
      <c r="CE215" s="44"/>
      <c r="CF215" s="44"/>
      <c r="CG215" s="44"/>
      <c r="CH215" s="44"/>
    </row>
    <row r="216" spans="67:86" s="36" customFormat="1" ht="12.75" hidden="1">
      <c r="BO216" s="44"/>
      <c r="BP216" s="44"/>
      <c r="BQ216" s="44"/>
      <c r="BR216" s="44"/>
      <c r="BS216" s="44"/>
      <c r="BT216" s="44"/>
      <c r="BU216" s="44"/>
      <c r="BV216" s="44"/>
      <c r="BW216" s="44"/>
      <c r="BX216" s="44"/>
      <c r="BY216" s="44"/>
      <c r="BZ216" s="44"/>
      <c r="CA216" s="44"/>
      <c r="CB216" s="44"/>
      <c r="CC216" s="44"/>
      <c r="CD216" s="44"/>
      <c r="CE216" s="44"/>
      <c r="CF216" s="44"/>
      <c r="CG216" s="44"/>
      <c r="CH216" s="44"/>
    </row>
    <row r="217" spans="67:86" s="36" customFormat="1" ht="12.75" hidden="1">
      <c r="BO217" s="44"/>
      <c r="BP217" s="44"/>
      <c r="BQ217" s="44"/>
      <c r="BR217" s="44"/>
      <c r="BS217" s="44"/>
      <c r="BT217" s="44"/>
      <c r="BU217" s="44"/>
      <c r="BV217" s="44"/>
      <c r="BW217" s="44"/>
      <c r="BX217" s="44"/>
      <c r="BY217" s="44"/>
      <c r="BZ217" s="44"/>
      <c r="CA217" s="44"/>
      <c r="CB217" s="44"/>
      <c r="CC217" s="44"/>
      <c r="CD217" s="44"/>
      <c r="CE217" s="44"/>
      <c r="CF217" s="44"/>
      <c r="CG217" s="44"/>
      <c r="CH217" s="44"/>
    </row>
    <row r="218" spans="67:86" s="36" customFormat="1" ht="12.75" hidden="1">
      <c r="BO218" s="44"/>
      <c r="BP218" s="44"/>
      <c r="BQ218" s="44"/>
      <c r="BR218" s="44"/>
      <c r="BS218" s="44"/>
      <c r="BT218" s="44"/>
      <c r="BU218" s="44"/>
      <c r="BV218" s="44"/>
      <c r="BW218" s="44"/>
      <c r="BX218" s="44"/>
      <c r="BY218" s="44"/>
      <c r="BZ218" s="44"/>
      <c r="CA218" s="44"/>
      <c r="CB218" s="44"/>
      <c r="CC218" s="44"/>
      <c r="CD218" s="44"/>
      <c r="CE218" s="44"/>
      <c r="CF218" s="44"/>
      <c r="CG218" s="44"/>
      <c r="CH218" s="44"/>
    </row>
    <row r="219" spans="67:86" s="36" customFormat="1" ht="12.75" hidden="1">
      <c r="BO219" s="44"/>
      <c r="BP219" s="44"/>
      <c r="BQ219" s="44"/>
      <c r="BR219" s="44"/>
      <c r="BS219" s="44"/>
      <c r="BT219" s="44"/>
      <c r="BU219" s="44"/>
      <c r="BV219" s="44"/>
      <c r="BW219" s="44"/>
      <c r="BX219" s="44"/>
      <c r="BY219" s="44"/>
      <c r="BZ219" s="44"/>
      <c r="CA219" s="44"/>
      <c r="CB219" s="44"/>
      <c r="CC219" s="44"/>
      <c r="CD219" s="44"/>
      <c r="CE219" s="44"/>
      <c r="CF219" s="44"/>
      <c r="CG219" s="44"/>
      <c r="CH219" s="44"/>
    </row>
    <row r="220" spans="67:86" s="36" customFormat="1" ht="12.75" hidden="1">
      <c r="BO220" s="44"/>
      <c r="BP220" s="44"/>
      <c r="BQ220" s="44"/>
      <c r="BR220" s="44"/>
      <c r="BS220" s="44"/>
      <c r="BT220" s="44"/>
      <c r="BU220" s="44"/>
      <c r="BV220" s="44"/>
      <c r="BW220" s="44"/>
      <c r="BX220" s="44"/>
      <c r="BY220" s="44"/>
      <c r="BZ220" s="44"/>
      <c r="CA220" s="44"/>
      <c r="CB220" s="44"/>
      <c r="CC220" s="44"/>
      <c r="CD220" s="44"/>
      <c r="CE220" s="44"/>
      <c r="CF220" s="44"/>
      <c r="CG220" s="44"/>
      <c r="CH220" s="44"/>
    </row>
    <row r="221" spans="67:86" s="36" customFormat="1" ht="12.75" hidden="1">
      <c r="BO221" s="44"/>
      <c r="BP221" s="44"/>
      <c r="BQ221" s="44"/>
      <c r="BR221" s="44"/>
      <c r="BS221" s="44"/>
      <c r="BT221" s="44"/>
      <c r="BU221" s="44"/>
      <c r="BV221" s="44"/>
      <c r="BW221" s="44"/>
      <c r="BX221" s="44"/>
      <c r="BY221" s="44"/>
      <c r="BZ221" s="44"/>
      <c r="CA221" s="44"/>
      <c r="CB221" s="44"/>
      <c r="CC221" s="44"/>
      <c r="CD221" s="44"/>
      <c r="CE221" s="44"/>
      <c r="CF221" s="44"/>
      <c r="CG221" s="44"/>
      <c r="CH221" s="44"/>
    </row>
    <row r="222" spans="67:86" s="36" customFormat="1" ht="12.75" hidden="1">
      <c r="BO222" s="44"/>
      <c r="BP222" s="44"/>
      <c r="BQ222" s="44"/>
      <c r="BR222" s="44"/>
      <c r="BS222" s="44"/>
      <c r="BT222" s="44"/>
      <c r="BU222" s="44"/>
      <c r="BV222" s="44"/>
      <c r="BW222" s="44"/>
      <c r="BX222" s="44"/>
      <c r="BY222" s="44"/>
      <c r="BZ222" s="44"/>
      <c r="CA222" s="44"/>
      <c r="CB222" s="44"/>
      <c r="CC222" s="44"/>
      <c r="CD222" s="44"/>
      <c r="CE222" s="44"/>
      <c r="CF222" s="44"/>
      <c r="CG222" s="44"/>
      <c r="CH222" s="44"/>
    </row>
    <row r="223" spans="67:86" s="36" customFormat="1" ht="12.75" hidden="1">
      <c r="BO223" s="44"/>
      <c r="BP223" s="44"/>
      <c r="BQ223" s="44"/>
      <c r="BR223" s="44"/>
      <c r="BS223" s="44"/>
      <c r="BT223" s="44"/>
      <c r="BU223" s="44"/>
      <c r="BV223" s="44"/>
      <c r="BW223" s="44"/>
      <c r="BX223" s="44"/>
      <c r="BY223" s="44"/>
      <c r="BZ223" s="44"/>
      <c r="CA223" s="44"/>
      <c r="CB223" s="44"/>
      <c r="CC223" s="44"/>
      <c r="CD223" s="44"/>
      <c r="CE223" s="44"/>
      <c r="CF223" s="44"/>
      <c r="CG223" s="44"/>
      <c r="CH223" s="44"/>
    </row>
    <row r="224" spans="67:86" s="36" customFormat="1" ht="12.75" hidden="1">
      <c r="BO224" s="44"/>
      <c r="BP224" s="44"/>
      <c r="BQ224" s="44"/>
      <c r="BR224" s="44"/>
      <c r="BS224" s="44"/>
      <c r="BT224" s="44"/>
      <c r="BU224" s="44"/>
      <c r="BV224" s="44"/>
      <c r="BW224" s="44"/>
      <c r="BX224" s="44"/>
      <c r="BY224" s="44"/>
      <c r="BZ224" s="44"/>
      <c r="CA224" s="44"/>
      <c r="CB224" s="44"/>
      <c r="CC224" s="44"/>
      <c r="CD224" s="44"/>
      <c r="CE224" s="44"/>
      <c r="CF224" s="44"/>
      <c r="CG224" s="44"/>
      <c r="CH224" s="44"/>
    </row>
    <row r="225" spans="67:86" s="36" customFormat="1" ht="12.75" hidden="1">
      <c r="BO225" s="44"/>
      <c r="BP225" s="44"/>
      <c r="BQ225" s="44"/>
      <c r="BR225" s="44"/>
      <c r="BS225" s="44"/>
      <c r="BT225" s="44"/>
      <c r="BU225" s="44"/>
      <c r="BV225" s="44"/>
      <c r="BW225" s="44"/>
      <c r="BX225" s="44"/>
      <c r="BY225" s="44"/>
      <c r="BZ225" s="44"/>
      <c r="CA225" s="44"/>
      <c r="CB225" s="44"/>
      <c r="CC225" s="44"/>
      <c r="CD225" s="44"/>
      <c r="CE225" s="44"/>
      <c r="CF225" s="44"/>
      <c r="CG225" s="44"/>
      <c r="CH225" s="44"/>
    </row>
    <row r="226" spans="67:86" s="36" customFormat="1" ht="12.75" hidden="1">
      <c r="BO226" s="44"/>
      <c r="BP226" s="44"/>
      <c r="BQ226" s="44"/>
      <c r="BR226" s="44"/>
      <c r="BS226" s="44"/>
      <c r="BT226" s="44"/>
      <c r="BU226" s="44"/>
      <c r="BV226" s="44"/>
      <c r="BW226" s="44"/>
      <c r="BX226" s="44"/>
      <c r="BY226" s="44"/>
      <c r="BZ226" s="44"/>
      <c r="CA226" s="44"/>
      <c r="CB226" s="44"/>
      <c r="CC226" s="44"/>
      <c r="CD226" s="44"/>
      <c r="CE226" s="44"/>
      <c r="CF226" s="44"/>
      <c r="CG226" s="44"/>
      <c r="CH226" s="44"/>
    </row>
    <row r="227" spans="67:86" s="36" customFormat="1" ht="12.75" hidden="1">
      <c r="BO227" s="44"/>
      <c r="BP227" s="44"/>
      <c r="BQ227" s="44"/>
      <c r="BR227" s="44"/>
      <c r="BS227" s="44"/>
      <c r="BT227" s="44"/>
      <c r="BU227" s="44"/>
      <c r="BV227" s="44"/>
      <c r="BW227" s="44"/>
      <c r="BX227" s="44"/>
      <c r="BY227" s="44"/>
      <c r="BZ227" s="44"/>
      <c r="CA227" s="44"/>
      <c r="CB227" s="44"/>
      <c r="CC227" s="44"/>
      <c r="CD227" s="44"/>
      <c r="CE227" s="44"/>
      <c r="CF227" s="44"/>
      <c r="CG227" s="44"/>
      <c r="CH227" s="44"/>
    </row>
    <row r="228" spans="67:86" s="36" customFormat="1" ht="12.75" hidden="1">
      <c r="BO228" s="44"/>
      <c r="BP228" s="44"/>
      <c r="BQ228" s="44"/>
      <c r="BR228" s="44"/>
      <c r="BS228" s="44"/>
      <c r="BT228" s="44"/>
      <c r="BU228" s="44"/>
      <c r="BV228" s="44"/>
      <c r="BW228" s="44"/>
      <c r="BX228" s="44"/>
      <c r="BY228" s="44"/>
      <c r="BZ228" s="44"/>
      <c r="CA228" s="44"/>
      <c r="CB228" s="44"/>
      <c r="CC228" s="44"/>
      <c r="CD228" s="44"/>
      <c r="CE228" s="44"/>
      <c r="CF228" s="44"/>
      <c r="CG228" s="44"/>
      <c r="CH228" s="44"/>
    </row>
    <row r="229" spans="67:86" s="36" customFormat="1" ht="12.75" hidden="1">
      <c r="BO229" s="44"/>
      <c r="BP229" s="44"/>
      <c r="BQ229" s="44"/>
      <c r="BR229" s="44"/>
      <c r="BS229" s="44"/>
      <c r="BT229" s="44"/>
      <c r="BU229" s="44"/>
      <c r="BV229" s="44"/>
      <c r="BW229" s="44"/>
      <c r="BX229" s="44"/>
      <c r="BY229" s="44"/>
      <c r="BZ229" s="44"/>
      <c r="CA229" s="44"/>
      <c r="CB229" s="44"/>
      <c r="CC229" s="44"/>
      <c r="CD229" s="44"/>
      <c r="CE229" s="44"/>
      <c r="CF229" s="44"/>
      <c r="CG229" s="44"/>
      <c r="CH229" s="44"/>
    </row>
    <row r="230" spans="67:86" s="36" customFormat="1" ht="12.75" hidden="1">
      <c r="BO230" s="44"/>
      <c r="BP230" s="44"/>
      <c r="BQ230" s="44"/>
      <c r="BR230" s="44"/>
      <c r="BS230" s="44"/>
      <c r="BT230" s="44"/>
      <c r="BU230" s="44"/>
      <c r="BV230" s="44"/>
      <c r="BW230" s="44"/>
      <c r="BX230" s="44"/>
      <c r="BY230" s="44"/>
      <c r="BZ230" s="44"/>
      <c r="CA230" s="44"/>
      <c r="CB230" s="44"/>
      <c r="CC230" s="44"/>
      <c r="CD230" s="44"/>
      <c r="CE230" s="44"/>
      <c r="CF230" s="44"/>
      <c r="CG230" s="44"/>
      <c r="CH230" s="44"/>
    </row>
    <row r="231" spans="67:86" s="36" customFormat="1" ht="12.75" hidden="1">
      <c r="BO231" s="44"/>
      <c r="BP231" s="44"/>
      <c r="BQ231" s="44"/>
      <c r="BR231" s="44"/>
      <c r="BS231" s="44"/>
      <c r="BT231" s="44"/>
      <c r="BU231" s="44"/>
      <c r="BV231" s="44"/>
      <c r="BW231" s="44"/>
      <c r="BX231" s="44"/>
      <c r="BY231" s="44"/>
      <c r="BZ231" s="44"/>
      <c r="CA231" s="44"/>
      <c r="CB231" s="44"/>
      <c r="CC231" s="44"/>
      <c r="CD231" s="44"/>
      <c r="CE231" s="44"/>
      <c r="CF231" s="44"/>
      <c r="CG231" s="44"/>
      <c r="CH231" s="44"/>
    </row>
    <row r="232" spans="67:86" s="36" customFormat="1" ht="12.75" hidden="1">
      <c r="BO232" s="44"/>
      <c r="BP232" s="44"/>
      <c r="BQ232" s="44"/>
      <c r="BR232" s="44"/>
      <c r="BS232" s="44"/>
      <c r="BT232" s="44"/>
      <c r="BU232" s="44"/>
      <c r="BV232" s="44"/>
      <c r="BW232" s="44"/>
      <c r="BX232" s="44"/>
      <c r="BY232" s="44"/>
      <c r="BZ232" s="44"/>
      <c r="CA232" s="44"/>
      <c r="CB232" s="44"/>
      <c r="CC232" s="44"/>
      <c r="CD232" s="44"/>
      <c r="CE232" s="44"/>
      <c r="CF232" s="44"/>
      <c r="CG232" s="44"/>
      <c r="CH232" s="44"/>
    </row>
    <row r="233" spans="67:86" s="36" customFormat="1" ht="12.75" hidden="1">
      <c r="BO233" s="44"/>
      <c r="BP233" s="44"/>
      <c r="BQ233" s="44"/>
      <c r="BR233" s="44"/>
      <c r="BS233" s="44"/>
      <c r="BT233" s="44"/>
      <c r="BU233" s="44"/>
      <c r="BV233" s="44"/>
      <c r="BW233" s="44"/>
      <c r="BX233" s="44"/>
      <c r="BY233" s="44"/>
      <c r="BZ233" s="44"/>
      <c r="CA233" s="44"/>
      <c r="CB233" s="44"/>
      <c r="CC233" s="44"/>
      <c r="CD233" s="44"/>
      <c r="CE233" s="44"/>
      <c r="CF233" s="44"/>
      <c r="CG233" s="44"/>
      <c r="CH233" s="44"/>
    </row>
    <row r="234" spans="67:86" s="36" customFormat="1" ht="12.75" hidden="1">
      <c r="BO234" s="44"/>
      <c r="BP234" s="44"/>
      <c r="BQ234" s="44"/>
      <c r="BR234" s="44"/>
      <c r="BS234" s="44"/>
      <c r="BT234" s="44"/>
      <c r="BU234" s="44"/>
      <c r="BV234" s="44"/>
      <c r="BW234" s="44"/>
      <c r="BX234" s="44"/>
      <c r="BY234" s="44"/>
      <c r="BZ234" s="44"/>
      <c r="CA234" s="44"/>
      <c r="CB234" s="44"/>
      <c r="CC234" s="44"/>
      <c r="CD234" s="44"/>
      <c r="CE234" s="44"/>
      <c r="CF234" s="44"/>
      <c r="CG234" s="44"/>
      <c r="CH234" s="44"/>
    </row>
    <row r="235" spans="67:86" s="36" customFormat="1" ht="12.75" hidden="1">
      <c r="BO235" s="44"/>
      <c r="BP235" s="44"/>
      <c r="BQ235" s="44"/>
      <c r="BR235" s="44"/>
      <c r="BS235" s="44"/>
      <c r="BT235" s="44"/>
      <c r="BU235" s="44"/>
      <c r="BV235" s="44"/>
      <c r="BW235" s="44"/>
      <c r="BX235" s="44"/>
      <c r="BY235" s="44"/>
      <c r="BZ235" s="44"/>
      <c r="CA235" s="44"/>
      <c r="CB235" s="44"/>
      <c r="CC235" s="44"/>
      <c r="CD235" s="44"/>
      <c r="CE235" s="44"/>
      <c r="CF235" s="44"/>
      <c r="CG235" s="44"/>
      <c r="CH235" s="44"/>
    </row>
    <row r="236" spans="67:86" s="36" customFormat="1" ht="12.75" hidden="1">
      <c r="BO236" s="44"/>
      <c r="BP236" s="44"/>
      <c r="BQ236" s="44"/>
      <c r="BR236" s="44"/>
      <c r="BS236" s="44"/>
      <c r="BT236" s="44"/>
      <c r="BU236" s="44"/>
      <c r="BV236" s="44"/>
      <c r="BW236" s="44"/>
      <c r="BX236" s="44"/>
      <c r="BY236" s="44"/>
      <c r="BZ236" s="44"/>
      <c r="CA236" s="44"/>
      <c r="CB236" s="44"/>
      <c r="CC236" s="44"/>
      <c r="CD236" s="44"/>
      <c r="CE236" s="44"/>
      <c r="CF236" s="44"/>
      <c r="CG236" s="44"/>
      <c r="CH236" s="44"/>
    </row>
    <row r="237" spans="67:86" s="36" customFormat="1" ht="12.75" hidden="1">
      <c r="BO237" s="44"/>
      <c r="BP237" s="44"/>
      <c r="BQ237" s="44"/>
      <c r="BR237" s="44"/>
      <c r="BS237" s="44"/>
      <c r="BT237" s="44"/>
      <c r="BU237" s="44"/>
      <c r="BV237" s="44"/>
      <c r="BW237" s="44"/>
      <c r="BX237" s="44"/>
      <c r="BY237" s="44"/>
      <c r="BZ237" s="44"/>
      <c r="CA237" s="44"/>
      <c r="CB237" s="44"/>
      <c r="CC237" s="44"/>
      <c r="CD237" s="44"/>
      <c r="CE237" s="44"/>
      <c r="CF237" s="44"/>
      <c r="CG237" s="44"/>
      <c r="CH237" s="44"/>
    </row>
    <row r="238" spans="67:86" s="36" customFormat="1" ht="12.75" hidden="1">
      <c r="BO238" s="44"/>
      <c r="BP238" s="44"/>
      <c r="BQ238" s="44"/>
      <c r="BR238" s="44"/>
      <c r="BS238" s="44"/>
      <c r="BT238" s="44"/>
      <c r="BU238" s="44"/>
      <c r="BV238" s="44"/>
      <c r="BW238" s="44"/>
      <c r="BX238" s="44"/>
      <c r="BY238" s="44"/>
      <c r="BZ238" s="44"/>
      <c r="CA238" s="44"/>
      <c r="CB238" s="44"/>
      <c r="CC238" s="44"/>
      <c r="CD238" s="44"/>
      <c r="CE238" s="44"/>
      <c r="CF238" s="44"/>
      <c r="CG238" s="44"/>
      <c r="CH238" s="44"/>
    </row>
    <row r="239" spans="67:86" s="36" customFormat="1" ht="12.75" hidden="1">
      <c r="BO239" s="44"/>
      <c r="BP239" s="44"/>
      <c r="BQ239" s="44"/>
      <c r="BR239" s="44"/>
      <c r="BS239" s="44"/>
      <c r="BT239" s="44"/>
      <c r="BU239" s="44"/>
      <c r="BV239" s="44"/>
      <c r="BW239" s="44"/>
      <c r="BX239" s="44"/>
      <c r="BY239" s="44"/>
      <c r="BZ239" s="44"/>
      <c r="CA239" s="44"/>
      <c r="CB239" s="44"/>
      <c r="CC239" s="44"/>
      <c r="CD239" s="44"/>
      <c r="CE239" s="44"/>
      <c r="CF239" s="44"/>
      <c r="CG239" s="44"/>
      <c r="CH239" s="44"/>
    </row>
    <row r="240" spans="67:86" s="36" customFormat="1" ht="12.75" hidden="1">
      <c r="BO240" s="44"/>
      <c r="BP240" s="44"/>
      <c r="BQ240" s="44"/>
      <c r="BR240" s="44"/>
      <c r="BS240" s="44"/>
      <c r="BT240" s="44"/>
      <c r="BU240" s="44"/>
      <c r="BV240" s="44"/>
      <c r="BW240" s="44"/>
      <c r="BX240" s="44"/>
      <c r="BY240" s="44"/>
      <c r="BZ240" s="44"/>
      <c r="CA240" s="44"/>
      <c r="CB240" s="44"/>
      <c r="CC240" s="44"/>
      <c r="CD240" s="44"/>
      <c r="CE240" s="44"/>
      <c r="CF240" s="44"/>
      <c r="CG240" s="44"/>
      <c r="CH240" s="44"/>
    </row>
    <row r="241" spans="67:86" s="36" customFormat="1" ht="12.75" hidden="1">
      <c r="BO241" s="44"/>
      <c r="BP241" s="44"/>
      <c r="BQ241" s="44"/>
      <c r="BR241" s="44"/>
      <c r="BS241" s="44"/>
      <c r="BT241" s="44"/>
      <c r="BU241" s="44"/>
      <c r="BV241" s="44"/>
      <c r="BW241" s="44"/>
      <c r="BX241" s="44"/>
      <c r="BY241" s="44"/>
      <c r="BZ241" s="44"/>
      <c r="CA241" s="44"/>
      <c r="CB241" s="44"/>
      <c r="CC241" s="44"/>
      <c r="CD241" s="44"/>
      <c r="CE241" s="44"/>
      <c r="CF241" s="44"/>
      <c r="CG241" s="44"/>
      <c r="CH241" s="44"/>
    </row>
    <row r="242" spans="67:86" s="36" customFormat="1" ht="12.75" hidden="1">
      <c r="BO242" s="44"/>
      <c r="BP242" s="44"/>
      <c r="BQ242" s="44"/>
      <c r="BR242" s="44"/>
      <c r="BS242" s="44"/>
      <c r="BT242" s="44"/>
      <c r="BU242" s="44"/>
      <c r="BV242" s="44"/>
      <c r="BW242" s="44"/>
      <c r="BX242" s="44"/>
      <c r="BY242" s="44"/>
      <c r="BZ242" s="44"/>
      <c r="CA242" s="44"/>
      <c r="CB242" s="44"/>
      <c r="CC242" s="44"/>
      <c r="CD242" s="44"/>
      <c r="CE242" s="44"/>
      <c r="CF242" s="44"/>
      <c r="CG242" s="44"/>
      <c r="CH242" s="44"/>
    </row>
    <row r="243" spans="67:86" s="36" customFormat="1" ht="12.75" hidden="1">
      <c r="BO243" s="44"/>
      <c r="BP243" s="44"/>
      <c r="BQ243" s="44"/>
      <c r="BR243" s="44"/>
      <c r="BS243" s="44"/>
      <c r="BT243" s="44"/>
      <c r="BU243" s="44"/>
      <c r="BV243" s="44"/>
      <c r="BW243" s="44"/>
      <c r="BX243" s="44"/>
      <c r="BY243" s="44"/>
      <c r="BZ243" s="44"/>
      <c r="CA243" s="44"/>
      <c r="CB243" s="44"/>
      <c r="CC243" s="44"/>
      <c r="CD243" s="44"/>
      <c r="CE243" s="44"/>
      <c r="CF243" s="44"/>
      <c r="CG243" s="44"/>
      <c r="CH243" s="44"/>
    </row>
    <row r="244" spans="67:86" s="36" customFormat="1" ht="12.75" hidden="1">
      <c r="BO244" s="44"/>
      <c r="BP244" s="44"/>
      <c r="BQ244" s="44"/>
      <c r="BR244" s="44"/>
      <c r="BS244" s="44"/>
      <c r="BT244" s="44"/>
      <c r="BU244" s="44"/>
      <c r="BV244" s="44"/>
      <c r="BW244" s="44"/>
      <c r="BX244" s="44"/>
      <c r="BY244" s="44"/>
      <c r="BZ244" s="44"/>
      <c r="CA244" s="44"/>
      <c r="CB244" s="44"/>
      <c r="CC244" s="44"/>
      <c r="CD244" s="44"/>
      <c r="CE244" s="44"/>
      <c r="CF244" s="44"/>
      <c r="CG244" s="44"/>
      <c r="CH244" s="44"/>
    </row>
    <row r="245" spans="67:86" s="36" customFormat="1" ht="12.75" hidden="1">
      <c r="BO245" s="44"/>
      <c r="BP245" s="44"/>
      <c r="BQ245" s="44"/>
      <c r="BR245" s="44"/>
      <c r="BS245" s="44"/>
      <c r="BT245" s="44"/>
      <c r="BU245" s="44"/>
      <c r="BV245" s="44"/>
      <c r="BW245" s="44"/>
      <c r="BX245" s="44"/>
      <c r="BY245" s="44"/>
      <c r="BZ245" s="44"/>
      <c r="CA245" s="44"/>
      <c r="CB245" s="44"/>
      <c r="CC245" s="44"/>
      <c r="CD245" s="44"/>
      <c r="CE245" s="44"/>
      <c r="CF245" s="44"/>
      <c r="CG245" s="44"/>
      <c r="CH245" s="44"/>
    </row>
    <row r="246" spans="67:86" s="36" customFormat="1" ht="12.75" hidden="1">
      <c r="BO246" s="44"/>
      <c r="BP246" s="44"/>
      <c r="BQ246" s="44"/>
      <c r="BR246" s="44"/>
      <c r="BS246" s="44"/>
      <c r="BT246" s="44"/>
      <c r="BU246" s="44"/>
      <c r="BV246" s="44"/>
      <c r="BW246" s="44"/>
      <c r="BX246" s="44"/>
      <c r="BY246" s="44"/>
      <c r="BZ246" s="44"/>
      <c r="CA246" s="44"/>
      <c r="CB246" s="44"/>
      <c r="CC246" s="44"/>
      <c r="CD246" s="44"/>
      <c r="CE246" s="44"/>
      <c r="CF246" s="44"/>
      <c r="CG246" s="44"/>
      <c r="CH246" s="44"/>
    </row>
    <row r="247" spans="67:86" s="36" customFormat="1" ht="12.75" hidden="1">
      <c r="BO247" s="44"/>
      <c r="BP247" s="44"/>
      <c r="BQ247" s="44"/>
      <c r="BR247" s="44"/>
      <c r="BS247" s="44"/>
      <c r="BT247" s="44"/>
      <c r="BU247" s="44"/>
      <c r="BV247" s="44"/>
      <c r="BW247" s="44"/>
      <c r="BX247" s="44"/>
      <c r="BY247" s="44"/>
      <c r="BZ247" s="44"/>
      <c r="CA247" s="44"/>
      <c r="CB247" s="44"/>
      <c r="CC247" s="44"/>
      <c r="CD247" s="44"/>
      <c r="CE247" s="44"/>
      <c r="CF247" s="44"/>
      <c r="CG247" s="44"/>
      <c r="CH247" s="44"/>
    </row>
    <row r="248" spans="67:86" s="36" customFormat="1" ht="12.75" hidden="1">
      <c r="BO248" s="44"/>
      <c r="BP248" s="44"/>
      <c r="BQ248" s="44"/>
      <c r="BR248" s="44"/>
      <c r="BS248" s="44"/>
      <c r="BT248" s="44"/>
      <c r="BU248" s="44"/>
      <c r="BV248" s="44"/>
      <c r="BW248" s="44"/>
      <c r="BX248" s="44"/>
      <c r="BY248" s="44"/>
      <c r="BZ248" s="44"/>
      <c r="CA248" s="44"/>
      <c r="CB248" s="44"/>
      <c r="CC248" s="44"/>
      <c r="CD248" s="44"/>
      <c r="CE248" s="44"/>
      <c r="CF248" s="44"/>
      <c r="CG248" s="44"/>
      <c r="CH248" s="44"/>
    </row>
    <row r="249" spans="67:86" s="36" customFormat="1" ht="12.75" hidden="1">
      <c r="BO249" s="44"/>
      <c r="BP249" s="44"/>
      <c r="BQ249" s="44"/>
      <c r="BR249" s="44"/>
      <c r="BS249" s="44"/>
      <c r="BT249" s="44"/>
      <c r="BU249" s="44"/>
      <c r="BV249" s="44"/>
      <c r="BW249" s="44"/>
      <c r="BX249" s="44"/>
      <c r="BY249" s="44"/>
      <c r="BZ249" s="44"/>
      <c r="CA249" s="44"/>
      <c r="CB249" s="44"/>
      <c r="CC249" s="44"/>
      <c r="CD249" s="44"/>
      <c r="CE249" s="44"/>
      <c r="CF249" s="44"/>
      <c r="CG249" s="44"/>
      <c r="CH249" s="44"/>
    </row>
    <row r="250" spans="67:86" s="36" customFormat="1" ht="12.75" hidden="1">
      <c r="BO250" s="44"/>
      <c r="BP250" s="44"/>
      <c r="BQ250" s="44"/>
      <c r="BR250" s="44"/>
      <c r="BS250" s="44"/>
      <c r="BT250" s="44"/>
      <c r="BU250" s="44"/>
      <c r="BV250" s="44"/>
      <c r="BW250" s="44"/>
      <c r="BX250" s="44"/>
      <c r="BY250" s="44"/>
      <c r="BZ250" s="44"/>
      <c r="CA250" s="44"/>
      <c r="CB250" s="44"/>
      <c r="CC250" s="44"/>
      <c r="CD250" s="44"/>
      <c r="CE250" s="44"/>
      <c r="CF250" s="44"/>
      <c r="CG250" s="44"/>
      <c r="CH250" s="44"/>
    </row>
    <row r="251" spans="67:86" s="36" customFormat="1" ht="12.75" hidden="1">
      <c r="BO251" s="44"/>
      <c r="BP251" s="44"/>
      <c r="BQ251" s="44"/>
      <c r="BR251" s="44"/>
      <c r="BS251" s="44"/>
      <c r="BT251" s="44"/>
      <c r="BU251" s="44"/>
      <c r="BV251" s="44"/>
      <c r="BW251" s="44"/>
      <c r="BX251" s="44"/>
      <c r="BY251" s="44"/>
      <c r="BZ251" s="44"/>
      <c r="CA251" s="44"/>
      <c r="CB251" s="44"/>
      <c r="CC251" s="44"/>
      <c r="CD251" s="44"/>
      <c r="CE251" s="44"/>
      <c r="CF251" s="44"/>
      <c r="CG251" s="44"/>
      <c r="CH251" s="44"/>
    </row>
    <row r="252" spans="67:86" s="36" customFormat="1" ht="12.75" hidden="1">
      <c r="BO252" s="44"/>
      <c r="BP252" s="44"/>
      <c r="BQ252" s="44"/>
      <c r="BR252" s="44"/>
      <c r="BS252" s="44"/>
      <c r="BT252" s="44"/>
      <c r="BU252" s="44"/>
      <c r="BV252" s="44"/>
      <c r="BW252" s="44"/>
      <c r="BX252" s="44"/>
      <c r="BY252" s="44"/>
      <c r="BZ252" s="44"/>
      <c r="CA252" s="44"/>
      <c r="CB252" s="44"/>
      <c r="CC252" s="44"/>
      <c r="CD252" s="44"/>
      <c r="CE252" s="44"/>
      <c r="CF252" s="44"/>
      <c r="CG252" s="44"/>
      <c r="CH252" s="44"/>
    </row>
    <row r="253" spans="67:86" s="36" customFormat="1" ht="12.75" hidden="1">
      <c r="BO253" s="44"/>
      <c r="BP253" s="44"/>
      <c r="BQ253" s="44"/>
      <c r="BR253" s="44"/>
      <c r="BS253" s="44"/>
      <c r="BT253" s="44"/>
      <c r="BU253" s="44"/>
      <c r="BV253" s="44"/>
      <c r="BW253" s="44"/>
      <c r="BX253" s="44"/>
      <c r="BY253" s="44"/>
      <c r="BZ253" s="44"/>
      <c r="CA253" s="44"/>
      <c r="CB253" s="44"/>
      <c r="CC253" s="44"/>
      <c r="CD253" s="44"/>
      <c r="CE253" s="44"/>
      <c r="CF253" s="44"/>
      <c r="CG253" s="44"/>
      <c r="CH253" s="44"/>
    </row>
    <row r="254" spans="67:86" s="36" customFormat="1" ht="12.75" hidden="1">
      <c r="BO254" s="44"/>
      <c r="BP254" s="44"/>
      <c r="BQ254" s="44"/>
      <c r="BR254" s="44"/>
      <c r="BS254" s="44"/>
      <c r="BT254" s="44"/>
      <c r="BU254" s="44"/>
      <c r="BV254" s="44"/>
      <c r="BW254" s="44"/>
      <c r="BX254" s="44"/>
      <c r="BY254" s="44"/>
      <c r="BZ254" s="44"/>
      <c r="CA254" s="44"/>
      <c r="CB254" s="44"/>
      <c r="CC254" s="44"/>
      <c r="CD254" s="44"/>
      <c r="CE254" s="44"/>
      <c r="CF254" s="44"/>
      <c r="CG254" s="44"/>
      <c r="CH254" s="44"/>
    </row>
    <row r="255" spans="67:86" s="36" customFormat="1" ht="12.75" hidden="1">
      <c r="BO255" s="44"/>
      <c r="BP255" s="44"/>
      <c r="BQ255" s="44"/>
      <c r="BR255" s="44"/>
      <c r="BS255" s="44"/>
      <c r="BT255" s="44"/>
      <c r="BU255" s="44"/>
      <c r="BV255" s="44"/>
      <c r="BW255" s="44"/>
      <c r="BX255" s="44"/>
      <c r="BY255" s="44"/>
      <c r="BZ255" s="44"/>
      <c r="CA255" s="44"/>
      <c r="CB255" s="44"/>
      <c r="CC255" s="44"/>
      <c r="CD255" s="44"/>
      <c r="CE255" s="44"/>
      <c r="CF255" s="44"/>
      <c r="CG255" s="44"/>
      <c r="CH255" s="44"/>
    </row>
    <row r="256" spans="67:86" s="36" customFormat="1" ht="12.75" hidden="1">
      <c r="BO256" s="44"/>
      <c r="BP256" s="44"/>
      <c r="BQ256" s="44"/>
      <c r="BR256" s="44"/>
      <c r="BS256" s="44"/>
      <c r="BT256" s="44"/>
      <c r="BU256" s="44"/>
      <c r="BV256" s="44"/>
      <c r="BW256" s="44"/>
      <c r="BX256" s="44"/>
      <c r="BY256" s="44"/>
      <c r="BZ256" s="44"/>
      <c r="CA256" s="44"/>
      <c r="CB256" s="44"/>
      <c r="CC256" s="44"/>
      <c r="CD256" s="44"/>
      <c r="CE256" s="44"/>
      <c r="CF256" s="44"/>
      <c r="CG256" s="44"/>
      <c r="CH256" s="44"/>
    </row>
    <row r="257" spans="67:86" s="36" customFormat="1" ht="12.75" hidden="1">
      <c r="BO257" s="44"/>
      <c r="BP257" s="44"/>
      <c r="BQ257" s="44"/>
      <c r="BR257" s="44"/>
      <c r="BS257" s="44"/>
      <c r="BT257" s="44"/>
      <c r="BU257" s="44"/>
      <c r="BV257" s="44"/>
      <c r="BW257" s="44"/>
      <c r="BX257" s="44"/>
      <c r="BY257" s="44"/>
      <c r="BZ257" s="44"/>
      <c r="CA257" s="44"/>
      <c r="CB257" s="44"/>
      <c r="CC257" s="44"/>
      <c r="CD257" s="44"/>
      <c r="CE257" s="44"/>
      <c r="CF257" s="44"/>
      <c r="CG257" s="44"/>
      <c r="CH257" s="44"/>
    </row>
    <row r="258" spans="67:86" s="36" customFormat="1" ht="12.75" hidden="1">
      <c r="BO258" s="44"/>
      <c r="BP258" s="44"/>
      <c r="BQ258" s="44"/>
      <c r="BR258" s="44"/>
      <c r="BS258" s="44"/>
      <c r="BT258" s="44"/>
      <c r="BU258" s="44"/>
      <c r="BV258" s="44"/>
      <c r="BW258" s="44"/>
      <c r="BX258" s="44"/>
      <c r="BY258" s="44"/>
      <c r="BZ258" s="44"/>
      <c r="CA258" s="44"/>
      <c r="CB258" s="44"/>
      <c r="CC258" s="44"/>
      <c r="CD258" s="44"/>
      <c r="CE258" s="44"/>
      <c r="CF258" s="44"/>
      <c r="CG258" s="44"/>
      <c r="CH258" s="44"/>
    </row>
    <row r="259" spans="67:86" s="36" customFormat="1" ht="12.75" hidden="1">
      <c r="BO259" s="44"/>
      <c r="BP259" s="44"/>
      <c r="BQ259" s="44"/>
      <c r="BR259" s="44"/>
      <c r="BS259" s="44"/>
      <c r="BT259" s="44"/>
      <c r="BU259" s="44"/>
      <c r="BV259" s="44"/>
      <c r="BW259" s="44"/>
      <c r="BX259" s="44"/>
      <c r="BY259" s="44"/>
      <c r="BZ259" s="44"/>
      <c r="CA259" s="44"/>
      <c r="CB259" s="44"/>
      <c r="CC259" s="44"/>
      <c r="CD259" s="44"/>
      <c r="CE259" s="44"/>
      <c r="CF259" s="44"/>
      <c r="CG259" s="44"/>
      <c r="CH259" s="44"/>
    </row>
    <row r="260" spans="67:86" s="36" customFormat="1" ht="12.75" hidden="1">
      <c r="BO260" s="44"/>
      <c r="BP260" s="44"/>
      <c r="BQ260" s="44"/>
      <c r="BR260" s="44"/>
      <c r="BS260" s="44"/>
      <c r="BT260" s="44"/>
      <c r="BU260" s="44"/>
      <c r="BV260" s="44"/>
      <c r="BW260" s="44"/>
      <c r="BX260" s="44"/>
      <c r="BY260" s="44"/>
      <c r="BZ260" s="44"/>
      <c r="CA260" s="44"/>
      <c r="CB260" s="44"/>
      <c r="CC260" s="44"/>
      <c r="CD260" s="44"/>
      <c r="CE260" s="44"/>
      <c r="CF260" s="44"/>
      <c r="CG260" s="44"/>
      <c r="CH260" s="44"/>
    </row>
    <row r="261" spans="67:86" s="36" customFormat="1" ht="12.75" hidden="1">
      <c r="BO261" s="44"/>
      <c r="BP261" s="44"/>
      <c r="BQ261" s="44"/>
      <c r="BR261" s="44"/>
      <c r="BS261" s="44"/>
      <c r="BT261" s="44"/>
      <c r="BU261" s="44"/>
      <c r="BV261" s="44"/>
      <c r="BW261" s="44"/>
      <c r="BX261" s="44"/>
      <c r="BY261" s="44"/>
      <c r="BZ261" s="44"/>
      <c r="CA261" s="44"/>
      <c r="CB261" s="44"/>
      <c r="CC261" s="44"/>
      <c r="CD261" s="44"/>
      <c r="CE261" s="44"/>
      <c r="CF261" s="44"/>
      <c r="CG261" s="44"/>
      <c r="CH261" s="44"/>
    </row>
    <row r="262" spans="67:86" s="36" customFormat="1" ht="12.75" hidden="1">
      <c r="BO262" s="44"/>
      <c r="BP262" s="44"/>
      <c r="BQ262" s="44"/>
      <c r="BR262" s="44"/>
      <c r="BS262" s="44"/>
      <c r="BT262" s="44"/>
      <c r="BU262" s="44"/>
      <c r="BV262" s="44"/>
      <c r="BW262" s="44"/>
      <c r="BX262" s="44"/>
      <c r="BY262" s="44"/>
      <c r="BZ262" s="44"/>
      <c r="CA262" s="44"/>
      <c r="CB262" s="44"/>
      <c r="CC262" s="44"/>
      <c r="CD262" s="44"/>
      <c r="CE262" s="44"/>
      <c r="CF262" s="44"/>
      <c r="CG262" s="44"/>
      <c r="CH262" s="44"/>
    </row>
    <row r="263" spans="67:86" s="36" customFormat="1" ht="12.75" hidden="1">
      <c r="BO263" s="44"/>
      <c r="BP263" s="44"/>
      <c r="BQ263" s="44"/>
      <c r="BR263" s="44"/>
      <c r="BS263" s="44"/>
      <c r="BT263" s="44"/>
      <c r="BU263" s="44"/>
      <c r="BV263" s="44"/>
      <c r="BW263" s="44"/>
      <c r="BX263" s="44"/>
      <c r="BY263" s="44"/>
      <c r="BZ263" s="44"/>
      <c r="CA263" s="44"/>
      <c r="CB263" s="44"/>
      <c r="CC263" s="44"/>
      <c r="CD263" s="44"/>
      <c r="CE263" s="44"/>
      <c r="CF263" s="44"/>
      <c r="CG263" s="44"/>
      <c r="CH263" s="44"/>
    </row>
    <row r="264" spans="67:86" s="36" customFormat="1" ht="12.75" hidden="1">
      <c r="BO264" s="44"/>
      <c r="BP264" s="44"/>
      <c r="BQ264" s="44"/>
      <c r="BR264" s="44"/>
      <c r="BS264" s="44"/>
      <c r="BT264" s="44"/>
      <c r="BU264" s="44"/>
      <c r="BV264" s="44"/>
      <c r="BW264" s="44"/>
      <c r="BX264" s="44"/>
      <c r="BY264" s="44"/>
      <c r="BZ264" s="44"/>
      <c r="CA264" s="44"/>
      <c r="CB264" s="44"/>
      <c r="CC264" s="44"/>
      <c r="CD264" s="44"/>
      <c r="CE264" s="44"/>
      <c r="CF264" s="44"/>
      <c r="CG264" s="44"/>
      <c r="CH264" s="44"/>
    </row>
    <row r="265" spans="67:86" s="36" customFormat="1" ht="12.75" hidden="1">
      <c r="BO265" s="44"/>
      <c r="BP265" s="44"/>
      <c r="BQ265" s="44"/>
      <c r="BR265" s="44"/>
      <c r="BS265" s="44"/>
      <c r="BT265" s="44"/>
      <c r="BU265" s="44"/>
      <c r="BV265" s="44"/>
      <c r="BW265" s="44"/>
      <c r="BX265" s="44"/>
      <c r="BY265" s="44"/>
      <c r="BZ265" s="44"/>
      <c r="CA265" s="44"/>
      <c r="CB265" s="44"/>
      <c r="CC265" s="44"/>
      <c r="CD265" s="44"/>
      <c r="CE265" s="44"/>
      <c r="CF265" s="44"/>
      <c r="CG265" s="44"/>
      <c r="CH265" s="44"/>
    </row>
    <row r="266" spans="67:86" s="36" customFormat="1" ht="12.75" hidden="1">
      <c r="BO266" s="44"/>
      <c r="BP266" s="44"/>
      <c r="BQ266" s="44"/>
      <c r="BR266" s="44"/>
      <c r="BS266" s="44"/>
      <c r="BT266" s="44"/>
      <c r="BU266" s="44"/>
      <c r="BV266" s="44"/>
      <c r="BW266" s="44"/>
      <c r="BX266" s="44"/>
      <c r="BY266" s="44"/>
      <c r="BZ266" s="44"/>
      <c r="CA266" s="44"/>
      <c r="CB266" s="44"/>
      <c r="CC266" s="44"/>
      <c r="CD266" s="44"/>
      <c r="CE266" s="44"/>
      <c r="CF266" s="44"/>
      <c r="CG266" s="44"/>
      <c r="CH266" s="44"/>
    </row>
    <row r="267" spans="67:86" s="36" customFormat="1" ht="12.75" hidden="1">
      <c r="BO267" s="44"/>
      <c r="BP267" s="44"/>
      <c r="BQ267" s="44"/>
      <c r="BR267" s="44"/>
      <c r="BS267" s="44"/>
      <c r="BT267" s="44"/>
      <c r="BU267" s="44"/>
      <c r="BV267" s="44"/>
      <c r="BW267" s="44"/>
      <c r="BX267" s="44"/>
      <c r="BY267" s="44"/>
      <c r="BZ267" s="44"/>
      <c r="CA267" s="44"/>
      <c r="CB267" s="44"/>
      <c r="CC267" s="44"/>
      <c r="CD267" s="44"/>
      <c r="CE267" s="44"/>
      <c r="CF267" s="44"/>
      <c r="CG267" s="44"/>
      <c r="CH267" s="44"/>
    </row>
    <row r="268" spans="67:86" s="36" customFormat="1" ht="12.75" hidden="1">
      <c r="BO268" s="44"/>
      <c r="BP268" s="44"/>
      <c r="BQ268" s="44"/>
      <c r="BR268" s="44"/>
      <c r="BS268" s="44"/>
      <c r="BT268" s="44"/>
      <c r="BU268" s="44"/>
      <c r="BV268" s="44"/>
      <c r="BW268" s="44"/>
      <c r="BX268" s="44"/>
      <c r="BY268" s="44"/>
      <c r="BZ268" s="44"/>
      <c r="CA268" s="44"/>
      <c r="CB268" s="44"/>
      <c r="CC268" s="44"/>
      <c r="CD268" s="44"/>
      <c r="CE268" s="44"/>
      <c r="CF268" s="44"/>
      <c r="CG268" s="44"/>
      <c r="CH268" s="44"/>
    </row>
    <row r="269" spans="67:86" s="36" customFormat="1" ht="12.75" hidden="1">
      <c r="BO269" s="44"/>
      <c r="BP269" s="44"/>
      <c r="BQ269" s="44"/>
      <c r="BR269" s="44"/>
      <c r="BS269" s="44"/>
      <c r="BT269" s="44"/>
      <c r="BU269" s="44"/>
      <c r="BV269" s="44"/>
      <c r="BW269" s="44"/>
      <c r="BX269" s="44"/>
      <c r="BY269" s="44"/>
      <c r="BZ269" s="44"/>
      <c r="CA269" s="44"/>
      <c r="CB269" s="44"/>
      <c r="CC269" s="44"/>
      <c r="CD269" s="44"/>
      <c r="CE269" s="44"/>
      <c r="CF269" s="44"/>
      <c r="CG269" s="44"/>
      <c r="CH269" s="44"/>
    </row>
    <row r="270" spans="67:86" s="36" customFormat="1" ht="12.75" hidden="1">
      <c r="BO270" s="44"/>
      <c r="BP270" s="44"/>
      <c r="BQ270" s="44"/>
      <c r="BR270" s="44"/>
      <c r="BS270" s="44"/>
      <c r="BT270" s="44"/>
      <c r="BU270" s="44"/>
      <c r="BV270" s="44"/>
      <c r="BW270" s="44"/>
      <c r="BX270" s="44"/>
      <c r="BY270" s="44"/>
      <c r="BZ270" s="44"/>
      <c r="CA270" s="44"/>
      <c r="CB270" s="44"/>
      <c r="CC270" s="44"/>
      <c r="CD270" s="44"/>
      <c r="CE270" s="44"/>
      <c r="CF270" s="44"/>
      <c r="CG270" s="44"/>
      <c r="CH270" s="44"/>
    </row>
    <row r="271" spans="67:86" s="36" customFormat="1" ht="12.75" hidden="1">
      <c r="BO271" s="44"/>
      <c r="BP271" s="44"/>
      <c r="BQ271" s="44"/>
      <c r="BR271" s="44"/>
      <c r="BS271" s="44"/>
      <c r="BT271" s="44"/>
      <c r="BU271" s="44"/>
      <c r="BV271" s="44"/>
      <c r="BW271" s="44"/>
      <c r="BX271" s="44"/>
      <c r="BY271" s="44"/>
      <c r="BZ271" s="44"/>
      <c r="CA271" s="44"/>
      <c r="CB271" s="44"/>
      <c r="CC271" s="44"/>
      <c r="CD271" s="44"/>
      <c r="CE271" s="44"/>
      <c r="CF271" s="44"/>
      <c r="CG271" s="44"/>
      <c r="CH271" s="44"/>
    </row>
    <row r="272" spans="67:86" s="36" customFormat="1" ht="12.75" hidden="1">
      <c r="BO272" s="44"/>
      <c r="BP272" s="44"/>
      <c r="BQ272" s="44"/>
      <c r="BR272" s="44"/>
      <c r="BS272" s="44"/>
      <c r="BT272" s="44"/>
      <c r="BU272" s="44"/>
      <c r="BV272" s="44"/>
      <c r="BW272" s="44"/>
      <c r="BX272" s="44"/>
      <c r="BY272" s="44"/>
      <c r="BZ272" s="44"/>
      <c r="CA272" s="44"/>
      <c r="CB272" s="44"/>
      <c r="CC272" s="44"/>
      <c r="CD272" s="44"/>
      <c r="CE272" s="44"/>
      <c r="CF272" s="44"/>
      <c r="CG272" s="44"/>
      <c r="CH272" s="44"/>
    </row>
    <row r="273" spans="67:86" s="36" customFormat="1" ht="12.75" hidden="1">
      <c r="BO273" s="44"/>
      <c r="BP273" s="44"/>
      <c r="BQ273" s="44"/>
      <c r="BR273" s="44"/>
      <c r="BS273" s="44"/>
      <c r="BT273" s="44"/>
      <c r="BU273" s="44"/>
      <c r="BV273" s="44"/>
      <c r="BW273" s="44"/>
      <c r="BX273" s="44"/>
      <c r="BY273" s="44"/>
      <c r="BZ273" s="44"/>
      <c r="CA273" s="44"/>
      <c r="CB273" s="44"/>
      <c r="CC273" s="44"/>
      <c r="CD273" s="44"/>
      <c r="CE273" s="44"/>
      <c r="CF273" s="44"/>
      <c r="CG273" s="44"/>
      <c r="CH273" s="44"/>
    </row>
    <row r="274" spans="67:86" s="36" customFormat="1" ht="12.75" hidden="1">
      <c r="BO274" s="44"/>
      <c r="BP274" s="44"/>
      <c r="BQ274" s="44"/>
      <c r="BR274" s="44"/>
      <c r="BS274" s="44"/>
      <c r="BT274" s="44"/>
      <c r="BU274" s="44"/>
      <c r="BV274" s="44"/>
      <c r="BW274" s="44"/>
      <c r="BX274" s="44"/>
      <c r="BY274" s="44"/>
      <c r="BZ274" s="44"/>
      <c r="CA274" s="44"/>
      <c r="CB274" s="44"/>
      <c r="CC274" s="44"/>
      <c r="CD274" s="44"/>
      <c r="CE274" s="44"/>
      <c r="CF274" s="44"/>
      <c r="CG274" s="44"/>
      <c r="CH274" s="44"/>
    </row>
    <row r="275" spans="67:86" s="36" customFormat="1" ht="12.75" hidden="1">
      <c r="BO275" s="44"/>
      <c r="BP275" s="44"/>
      <c r="BQ275" s="44"/>
      <c r="BR275" s="44"/>
      <c r="BS275" s="44"/>
      <c r="BT275" s="44"/>
      <c r="BU275" s="44"/>
      <c r="BV275" s="44"/>
      <c r="BW275" s="44"/>
      <c r="BX275" s="44"/>
      <c r="BY275" s="44"/>
      <c r="BZ275" s="44"/>
      <c r="CA275" s="44"/>
      <c r="CB275" s="44"/>
      <c r="CC275" s="44"/>
      <c r="CD275" s="44"/>
      <c r="CE275" s="44"/>
      <c r="CF275" s="44"/>
      <c r="CG275" s="44"/>
      <c r="CH275" s="44"/>
    </row>
    <row r="276" spans="67:86" s="36" customFormat="1" ht="12.75" hidden="1">
      <c r="BO276" s="44"/>
      <c r="BP276" s="44"/>
      <c r="BQ276" s="44"/>
      <c r="BR276" s="44"/>
      <c r="BS276" s="44"/>
      <c r="BT276" s="44"/>
      <c r="BU276" s="44"/>
      <c r="BV276" s="44"/>
      <c r="BW276" s="44"/>
      <c r="BX276" s="44"/>
      <c r="BY276" s="44"/>
      <c r="BZ276" s="44"/>
      <c r="CA276" s="44"/>
      <c r="CB276" s="44"/>
      <c r="CC276" s="44"/>
      <c r="CD276" s="44"/>
      <c r="CE276" s="44"/>
      <c r="CF276" s="44"/>
      <c r="CG276" s="44"/>
      <c r="CH276" s="44"/>
    </row>
    <row r="277" spans="67:86" s="36" customFormat="1" ht="12.75" hidden="1">
      <c r="BO277" s="44"/>
      <c r="BP277" s="44"/>
      <c r="BQ277" s="44"/>
      <c r="BR277" s="44"/>
      <c r="BS277" s="44"/>
      <c r="BT277" s="44"/>
      <c r="BU277" s="44"/>
      <c r="BV277" s="44"/>
      <c r="BW277" s="44"/>
      <c r="BX277" s="44"/>
      <c r="BY277" s="44"/>
      <c r="BZ277" s="44"/>
      <c r="CA277" s="44"/>
      <c r="CB277" s="44"/>
      <c r="CC277" s="44"/>
      <c r="CD277" s="44"/>
      <c r="CE277" s="44"/>
      <c r="CF277" s="44"/>
      <c r="CG277" s="44"/>
      <c r="CH277" s="44"/>
    </row>
    <row r="278" spans="67:86" s="36" customFormat="1" ht="12.75" hidden="1">
      <c r="BO278" s="44"/>
      <c r="BP278" s="44"/>
      <c r="BQ278" s="44"/>
      <c r="BR278" s="44"/>
      <c r="BS278" s="44"/>
      <c r="BT278" s="44"/>
      <c r="BU278" s="44"/>
      <c r="BV278" s="44"/>
      <c r="BW278" s="44"/>
      <c r="BX278" s="44"/>
      <c r="BY278" s="44"/>
      <c r="BZ278" s="44"/>
      <c r="CA278" s="44"/>
      <c r="CB278" s="44"/>
      <c r="CC278" s="44"/>
      <c r="CD278" s="44"/>
      <c r="CE278" s="44"/>
      <c r="CF278" s="44"/>
      <c r="CG278" s="44"/>
      <c r="CH278" s="44"/>
    </row>
    <row r="279" spans="67:86" s="36" customFormat="1" ht="12.75" hidden="1">
      <c r="BO279" s="44"/>
      <c r="BP279" s="44"/>
      <c r="BQ279" s="44"/>
      <c r="BR279" s="44"/>
      <c r="BS279" s="44"/>
      <c r="BT279" s="44"/>
      <c r="BU279" s="44"/>
      <c r="BV279" s="44"/>
      <c r="BW279" s="44"/>
      <c r="BX279" s="44"/>
      <c r="BY279" s="44"/>
      <c r="BZ279" s="44"/>
      <c r="CA279" s="44"/>
      <c r="CB279" s="44"/>
      <c r="CC279" s="44"/>
      <c r="CD279" s="44"/>
      <c r="CE279" s="44"/>
      <c r="CF279" s="44"/>
      <c r="CG279" s="44"/>
      <c r="CH279" s="44"/>
    </row>
    <row r="280" spans="67:86" s="36" customFormat="1" ht="12.75" hidden="1">
      <c r="BO280" s="44"/>
      <c r="BP280" s="44"/>
      <c r="BQ280" s="44"/>
      <c r="BR280" s="44"/>
      <c r="BS280" s="44"/>
      <c r="BT280" s="44"/>
      <c r="BU280" s="44"/>
      <c r="BV280" s="44"/>
      <c r="BW280" s="44"/>
      <c r="BX280" s="44"/>
      <c r="BY280" s="44"/>
      <c r="BZ280" s="44"/>
      <c r="CA280" s="44"/>
      <c r="CB280" s="44"/>
      <c r="CC280" s="44"/>
      <c r="CD280" s="44"/>
      <c r="CE280" s="44"/>
      <c r="CF280" s="44"/>
      <c r="CG280" s="44"/>
      <c r="CH280" s="44"/>
    </row>
    <row r="281" spans="67:86" s="36" customFormat="1" ht="12.75" hidden="1">
      <c r="BO281" s="44"/>
      <c r="BP281" s="44"/>
      <c r="BQ281" s="44"/>
      <c r="BR281" s="44"/>
      <c r="BS281" s="44"/>
      <c r="BT281" s="44"/>
      <c r="BU281" s="44"/>
      <c r="BV281" s="44"/>
      <c r="BW281" s="44"/>
      <c r="BX281" s="44"/>
      <c r="BY281" s="44"/>
      <c r="BZ281" s="44"/>
      <c r="CA281" s="44"/>
      <c r="CB281" s="44"/>
      <c r="CC281" s="44"/>
      <c r="CD281" s="44"/>
      <c r="CE281" s="44"/>
      <c r="CF281" s="44"/>
      <c r="CG281" s="44"/>
      <c r="CH281" s="44"/>
    </row>
    <row r="282" spans="67:86" s="36" customFormat="1" ht="12.75" hidden="1">
      <c r="BO282" s="44"/>
      <c r="BP282" s="44"/>
      <c r="BQ282" s="44"/>
      <c r="BR282" s="44"/>
      <c r="BS282" s="44"/>
      <c r="BT282" s="44"/>
      <c r="BU282" s="44"/>
      <c r="BV282" s="44"/>
      <c r="BW282" s="44"/>
      <c r="BX282" s="44"/>
      <c r="BY282" s="44"/>
      <c r="BZ282" s="44"/>
      <c r="CA282" s="44"/>
      <c r="CB282" s="44"/>
      <c r="CC282" s="44"/>
      <c r="CD282" s="44"/>
      <c r="CE282" s="44"/>
      <c r="CF282" s="44"/>
      <c r="CG282" s="44"/>
      <c r="CH282" s="44"/>
    </row>
    <row r="283" spans="67:86" s="36" customFormat="1" ht="12.75" hidden="1">
      <c r="BO283" s="44"/>
      <c r="BP283" s="44"/>
      <c r="BQ283" s="44"/>
      <c r="BR283" s="44"/>
      <c r="BS283" s="44"/>
      <c r="BT283" s="44"/>
      <c r="BU283" s="44"/>
      <c r="BV283" s="44"/>
      <c r="BW283" s="44"/>
      <c r="BX283" s="44"/>
      <c r="BY283" s="44"/>
      <c r="BZ283" s="44"/>
      <c r="CA283" s="44"/>
      <c r="CB283" s="44"/>
      <c r="CC283" s="44"/>
      <c r="CD283" s="44"/>
      <c r="CE283" s="44"/>
      <c r="CF283" s="44"/>
      <c r="CG283" s="44"/>
      <c r="CH283" s="44"/>
    </row>
    <row r="284" spans="67:86" s="36" customFormat="1" ht="12.75" hidden="1">
      <c r="BO284" s="44"/>
      <c r="BP284" s="44"/>
      <c r="BQ284" s="44"/>
      <c r="BR284" s="44"/>
      <c r="BS284" s="44"/>
      <c r="BT284" s="44"/>
      <c r="BU284" s="44"/>
      <c r="BV284" s="44"/>
      <c r="BW284" s="44"/>
      <c r="BX284" s="44"/>
      <c r="BY284" s="44"/>
      <c r="BZ284" s="44"/>
      <c r="CA284" s="44"/>
      <c r="CB284" s="44"/>
      <c r="CC284" s="44"/>
      <c r="CD284" s="44"/>
      <c r="CE284" s="44"/>
      <c r="CF284" s="44"/>
      <c r="CG284" s="44"/>
      <c r="CH284" s="44"/>
    </row>
    <row r="285" spans="67:86" s="36" customFormat="1" ht="12.75" hidden="1">
      <c r="BO285" s="44"/>
      <c r="BP285" s="44"/>
      <c r="BQ285" s="44"/>
      <c r="BR285" s="44"/>
      <c r="BS285" s="44"/>
      <c r="BT285" s="44"/>
      <c r="BU285" s="44"/>
      <c r="BV285" s="44"/>
      <c r="BW285" s="44"/>
      <c r="BX285" s="44"/>
      <c r="BY285" s="44"/>
      <c r="BZ285" s="44"/>
      <c r="CA285" s="44"/>
      <c r="CB285" s="44"/>
      <c r="CC285" s="44"/>
      <c r="CD285" s="44"/>
      <c r="CE285" s="44"/>
      <c r="CF285" s="44"/>
      <c r="CG285" s="44"/>
      <c r="CH285" s="44"/>
    </row>
    <row r="286" spans="67:86" s="36" customFormat="1" ht="12.75" hidden="1">
      <c r="BO286" s="44"/>
      <c r="BP286" s="44"/>
      <c r="BQ286" s="44"/>
      <c r="BR286" s="44"/>
      <c r="BS286" s="44"/>
      <c r="BT286" s="44"/>
      <c r="BU286" s="44"/>
      <c r="BV286" s="44"/>
      <c r="BW286" s="44"/>
      <c r="BX286" s="44"/>
      <c r="BY286" s="44"/>
      <c r="BZ286" s="44"/>
      <c r="CA286" s="44"/>
      <c r="CB286" s="44"/>
      <c r="CC286" s="44"/>
      <c r="CD286" s="44"/>
      <c r="CE286" s="44"/>
      <c r="CF286" s="44"/>
      <c r="CG286" s="44"/>
      <c r="CH286" s="44"/>
    </row>
    <row r="287" spans="67:86" s="36" customFormat="1" ht="12.75" hidden="1">
      <c r="BO287" s="44"/>
      <c r="BP287" s="44"/>
      <c r="BQ287" s="44"/>
      <c r="BR287" s="44"/>
      <c r="BS287" s="44"/>
      <c r="BT287" s="44"/>
      <c r="BU287" s="44"/>
      <c r="BV287" s="44"/>
      <c r="BW287" s="44"/>
      <c r="BX287" s="44"/>
      <c r="BY287" s="44"/>
      <c r="BZ287" s="44"/>
      <c r="CA287" s="44"/>
      <c r="CB287" s="44"/>
      <c r="CC287" s="44"/>
      <c r="CD287" s="44"/>
      <c r="CE287" s="44"/>
      <c r="CF287" s="44"/>
      <c r="CG287" s="44"/>
      <c r="CH287" s="44"/>
    </row>
    <row r="288" spans="67:86" s="36" customFormat="1" ht="12.75" hidden="1">
      <c r="BO288" s="44"/>
      <c r="BP288" s="44"/>
      <c r="BQ288" s="44"/>
      <c r="BR288" s="44"/>
      <c r="BS288" s="44"/>
      <c r="BT288" s="44"/>
      <c r="BU288" s="44"/>
      <c r="BV288" s="44"/>
      <c r="BW288" s="44"/>
      <c r="BX288" s="44"/>
      <c r="BY288" s="44"/>
      <c r="BZ288" s="44"/>
      <c r="CA288" s="44"/>
      <c r="CB288" s="44"/>
      <c r="CC288" s="44"/>
      <c r="CD288" s="44"/>
      <c r="CE288" s="44"/>
      <c r="CF288" s="44"/>
      <c r="CG288" s="44"/>
      <c r="CH288" s="44"/>
    </row>
    <row r="289" spans="67:86" s="36" customFormat="1" ht="12.75" hidden="1">
      <c r="BO289" s="44"/>
      <c r="BP289" s="44"/>
      <c r="BQ289" s="44"/>
      <c r="BR289" s="44"/>
      <c r="BS289" s="44"/>
      <c r="BT289" s="44"/>
      <c r="BU289" s="44"/>
      <c r="BV289" s="44"/>
      <c r="BW289" s="44"/>
      <c r="BX289" s="44"/>
      <c r="BY289" s="44"/>
      <c r="BZ289" s="44"/>
      <c r="CA289" s="44"/>
      <c r="CB289" s="44"/>
      <c r="CC289" s="44"/>
      <c r="CD289" s="44"/>
      <c r="CE289" s="44"/>
      <c r="CF289" s="44"/>
      <c r="CG289" s="44"/>
      <c r="CH289" s="44"/>
    </row>
    <row r="290" spans="67:86" s="36" customFormat="1" ht="12.75" hidden="1">
      <c r="BO290" s="44"/>
      <c r="BP290" s="44"/>
      <c r="BQ290" s="44"/>
      <c r="BR290" s="44"/>
      <c r="BS290" s="44"/>
      <c r="BT290" s="44"/>
      <c r="BU290" s="44"/>
      <c r="BV290" s="44"/>
      <c r="BW290" s="44"/>
      <c r="BX290" s="44"/>
      <c r="BY290" s="44"/>
      <c r="BZ290" s="44"/>
      <c r="CA290" s="44"/>
      <c r="CB290" s="44"/>
      <c r="CC290" s="44"/>
      <c r="CD290" s="44"/>
      <c r="CE290" s="44"/>
      <c r="CF290" s="44"/>
      <c r="CG290" s="44"/>
      <c r="CH290" s="44"/>
    </row>
    <row r="291" spans="67:86" s="36" customFormat="1" ht="12.75" hidden="1">
      <c r="BO291" s="44"/>
      <c r="BP291" s="44"/>
      <c r="BQ291" s="44"/>
      <c r="BR291" s="44"/>
      <c r="BS291" s="44"/>
      <c r="BT291" s="44"/>
      <c r="BU291" s="44"/>
      <c r="BV291" s="44"/>
      <c r="BW291" s="44"/>
      <c r="BX291" s="44"/>
      <c r="BY291" s="44"/>
      <c r="BZ291" s="44"/>
      <c r="CA291" s="44"/>
      <c r="CB291" s="44"/>
      <c r="CC291" s="44"/>
      <c r="CD291" s="44"/>
      <c r="CE291" s="44"/>
      <c r="CF291" s="44"/>
      <c r="CG291" s="44"/>
      <c r="CH291" s="44"/>
    </row>
    <row r="292" spans="67:86" s="36" customFormat="1" ht="12.75" hidden="1">
      <c r="BO292" s="44"/>
      <c r="BP292" s="44"/>
      <c r="BQ292" s="44"/>
      <c r="BR292" s="44"/>
      <c r="BS292" s="44"/>
      <c r="BT292" s="44"/>
      <c r="BU292" s="44"/>
      <c r="BV292" s="44"/>
      <c r="BW292" s="44"/>
      <c r="BX292" s="44"/>
      <c r="BY292" s="44"/>
      <c r="BZ292" s="44"/>
      <c r="CA292" s="44"/>
      <c r="CB292" s="44"/>
      <c r="CC292" s="44"/>
      <c r="CD292" s="44"/>
      <c r="CE292" s="44"/>
      <c r="CF292" s="44"/>
      <c r="CG292" s="44"/>
      <c r="CH292" s="44"/>
    </row>
    <row r="293" spans="67:86" s="36" customFormat="1" ht="12.75" hidden="1">
      <c r="BO293" s="44"/>
      <c r="BP293" s="44"/>
      <c r="BQ293" s="44"/>
      <c r="BR293" s="44"/>
      <c r="BS293" s="44"/>
      <c r="BT293" s="44"/>
      <c r="BU293" s="44"/>
      <c r="BV293" s="44"/>
      <c r="BW293" s="44"/>
      <c r="BX293" s="44"/>
      <c r="BY293" s="44"/>
      <c r="BZ293" s="44"/>
      <c r="CA293" s="44"/>
      <c r="CB293" s="44"/>
      <c r="CC293" s="44"/>
      <c r="CD293" s="44"/>
      <c r="CE293" s="44"/>
      <c r="CF293" s="44"/>
      <c r="CG293" s="44"/>
      <c r="CH293" s="44"/>
    </row>
    <row r="294" spans="67:86" s="36" customFormat="1" ht="12.75" hidden="1">
      <c r="BO294" s="44"/>
      <c r="BP294" s="44"/>
      <c r="BQ294" s="44"/>
      <c r="BR294" s="44"/>
      <c r="BS294" s="44"/>
      <c r="BT294" s="44"/>
      <c r="BU294" s="44"/>
      <c r="BV294" s="44"/>
      <c r="BW294" s="44"/>
      <c r="BX294" s="44"/>
      <c r="BY294" s="44"/>
      <c r="BZ294" s="44"/>
      <c r="CA294" s="44"/>
      <c r="CB294" s="44"/>
      <c r="CC294" s="44"/>
      <c r="CD294" s="44"/>
      <c r="CE294" s="44"/>
      <c r="CF294" s="44"/>
      <c r="CG294" s="44"/>
      <c r="CH294" s="44"/>
    </row>
    <row r="295" spans="67:86" s="36" customFormat="1" ht="12.75" hidden="1">
      <c r="BO295" s="44"/>
      <c r="BP295" s="44"/>
      <c r="BQ295" s="44"/>
      <c r="BR295" s="44"/>
      <c r="BS295" s="44"/>
      <c r="BT295" s="44"/>
      <c r="BU295" s="44"/>
      <c r="BV295" s="44"/>
      <c r="BW295" s="44"/>
      <c r="BX295" s="44"/>
      <c r="BY295" s="44"/>
      <c r="BZ295" s="44"/>
      <c r="CA295" s="44"/>
      <c r="CB295" s="44"/>
      <c r="CC295" s="44"/>
      <c r="CD295" s="44"/>
      <c r="CE295" s="44"/>
      <c r="CF295" s="44"/>
      <c r="CG295" s="44"/>
      <c r="CH295" s="44"/>
    </row>
    <row r="296" spans="67:86" s="36" customFormat="1" ht="12.75" hidden="1">
      <c r="BO296" s="44"/>
      <c r="BP296" s="44"/>
      <c r="BQ296" s="44"/>
      <c r="BR296" s="44"/>
      <c r="BS296" s="44"/>
      <c r="BT296" s="44"/>
      <c r="BU296" s="44"/>
      <c r="BV296" s="44"/>
      <c r="BW296" s="44"/>
      <c r="BX296" s="44"/>
      <c r="BY296" s="44"/>
      <c r="BZ296" s="44"/>
      <c r="CA296" s="44"/>
      <c r="CB296" s="44"/>
      <c r="CC296" s="44"/>
      <c r="CD296" s="44"/>
      <c r="CE296" s="44"/>
      <c r="CF296" s="44"/>
      <c r="CG296" s="44"/>
      <c r="CH296" s="44"/>
    </row>
    <row r="297" spans="67:86" s="36" customFormat="1" ht="12.75" hidden="1">
      <c r="BO297" s="44"/>
      <c r="BP297" s="44"/>
      <c r="BQ297" s="44"/>
      <c r="BR297" s="44"/>
      <c r="BS297" s="44"/>
      <c r="BT297" s="44"/>
      <c r="BU297" s="44"/>
      <c r="BV297" s="44"/>
      <c r="BW297" s="44"/>
      <c r="BX297" s="44"/>
      <c r="BY297" s="44"/>
      <c r="BZ297" s="44"/>
      <c r="CA297" s="44"/>
      <c r="CB297" s="44"/>
      <c r="CC297" s="44"/>
      <c r="CD297" s="44"/>
      <c r="CE297" s="44"/>
      <c r="CF297" s="44"/>
      <c r="CG297" s="44"/>
      <c r="CH297" s="44"/>
    </row>
    <row r="298" spans="67:86" s="36" customFormat="1" ht="12.75" hidden="1">
      <c r="BO298" s="44"/>
      <c r="BP298" s="44"/>
      <c r="BQ298" s="44"/>
      <c r="BR298" s="44"/>
      <c r="BS298" s="44"/>
      <c r="BT298" s="44"/>
      <c r="BU298" s="44"/>
      <c r="BV298" s="44"/>
      <c r="BW298" s="44"/>
      <c r="BX298" s="44"/>
      <c r="BY298" s="44"/>
      <c r="BZ298" s="44"/>
      <c r="CA298" s="44"/>
      <c r="CB298" s="44"/>
      <c r="CC298" s="44"/>
      <c r="CD298" s="44"/>
      <c r="CE298" s="44"/>
      <c r="CF298" s="44"/>
      <c r="CG298" s="44"/>
      <c r="CH298" s="44"/>
    </row>
    <row r="299" spans="67:86" s="36" customFormat="1" ht="12.75" hidden="1">
      <c r="BO299" s="44"/>
      <c r="BP299" s="44"/>
      <c r="BQ299" s="44"/>
      <c r="BR299" s="44"/>
      <c r="BS299" s="44"/>
      <c r="BT299" s="44"/>
      <c r="BU299" s="44"/>
      <c r="BV299" s="44"/>
      <c r="BW299" s="44"/>
      <c r="BX299" s="44"/>
      <c r="BY299" s="44"/>
      <c r="BZ299" s="44"/>
      <c r="CA299" s="44"/>
      <c r="CB299" s="44"/>
      <c r="CC299" s="44"/>
      <c r="CD299" s="44"/>
      <c r="CE299" s="44"/>
      <c r="CF299" s="44"/>
      <c r="CG299" s="44"/>
      <c r="CH299" s="44"/>
    </row>
    <row r="300" spans="67:86" s="36" customFormat="1" ht="12.75" hidden="1">
      <c r="BO300" s="44"/>
      <c r="BP300" s="44"/>
      <c r="BQ300" s="44"/>
      <c r="BR300" s="44"/>
      <c r="BS300" s="44"/>
      <c r="BT300" s="44"/>
      <c r="BU300" s="44"/>
      <c r="BV300" s="44"/>
      <c r="BW300" s="44"/>
      <c r="BX300" s="44"/>
      <c r="BY300" s="44"/>
      <c r="BZ300" s="44"/>
      <c r="CA300" s="44"/>
      <c r="CB300" s="44"/>
      <c r="CC300" s="44"/>
      <c r="CD300" s="44"/>
      <c r="CE300" s="44"/>
      <c r="CF300" s="44"/>
      <c r="CG300" s="44"/>
      <c r="CH300" s="44"/>
    </row>
    <row r="301" spans="67:86" s="36" customFormat="1" ht="12.75" hidden="1">
      <c r="BO301" s="44"/>
      <c r="BP301" s="44"/>
      <c r="BQ301" s="44"/>
      <c r="BR301" s="44"/>
      <c r="BS301" s="44"/>
      <c r="BT301" s="44"/>
      <c r="BU301" s="44"/>
      <c r="BV301" s="44"/>
      <c r="BW301" s="44"/>
      <c r="BX301" s="44"/>
      <c r="BY301" s="44"/>
      <c r="BZ301" s="44"/>
      <c r="CA301" s="44"/>
      <c r="CB301" s="44"/>
      <c r="CC301" s="44"/>
      <c r="CD301" s="44"/>
      <c r="CE301" s="44"/>
      <c r="CF301" s="44"/>
      <c r="CG301" s="44"/>
      <c r="CH301" s="44"/>
    </row>
    <row r="302" spans="67:86" s="36" customFormat="1" ht="12.75" hidden="1">
      <c r="BO302" s="44"/>
      <c r="BP302" s="44"/>
      <c r="BQ302" s="44"/>
      <c r="BR302" s="44"/>
      <c r="BS302" s="44"/>
      <c r="BT302" s="44"/>
      <c r="BU302" s="44"/>
      <c r="BV302" s="44"/>
      <c r="BW302" s="44"/>
      <c r="BX302" s="44"/>
      <c r="BY302" s="44"/>
      <c r="BZ302" s="44"/>
      <c r="CA302" s="44"/>
      <c r="CB302" s="44"/>
      <c r="CC302" s="44"/>
      <c r="CD302" s="44"/>
      <c r="CE302" s="44"/>
      <c r="CF302" s="44"/>
      <c r="CG302" s="44"/>
      <c r="CH302" s="44"/>
    </row>
    <row r="303" spans="67:86" s="36" customFormat="1" ht="12.75" hidden="1">
      <c r="BO303" s="44"/>
      <c r="BP303" s="44"/>
      <c r="BQ303" s="44"/>
      <c r="BR303" s="44"/>
      <c r="BS303" s="44"/>
      <c r="BT303" s="44"/>
      <c r="BU303" s="44"/>
      <c r="BV303" s="44"/>
      <c r="BW303" s="44"/>
      <c r="BX303" s="44"/>
      <c r="BY303" s="44"/>
      <c r="BZ303" s="44"/>
      <c r="CA303" s="44"/>
      <c r="CB303" s="44"/>
      <c r="CC303" s="44"/>
      <c r="CD303" s="44"/>
      <c r="CE303" s="44"/>
      <c r="CF303" s="44"/>
      <c r="CG303" s="44"/>
      <c r="CH303" s="44"/>
    </row>
    <row r="304" spans="67:86" s="36" customFormat="1" ht="12.75" hidden="1">
      <c r="BO304" s="44"/>
      <c r="BP304" s="44"/>
      <c r="BQ304" s="44"/>
      <c r="BR304" s="44"/>
      <c r="BS304" s="44"/>
      <c r="BT304" s="44"/>
      <c r="BU304" s="44"/>
      <c r="BV304" s="44"/>
      <c r="BW304" s="44"/>
      <c r="BX304" s="44"/>
      <c r="BY304" s="44"/>
      <c r="BZ304" s="44"/>
      <c r="CA304" s="44"/>
      <c r="CB304" s="44"/>
      <c r="CC304" s="44"/>
      <c r="CD304" s="44"/>
      <c r="CE304" s="44"/>
      <c r="CF304" s="44"/>
      <c r="CG304" s="44"/>
      <c r="CH304" s="44"/>
    </row>
    <row r="305" spans="67:86" s="36" customFormat="1" ht="12.75" hidden="1">
      <c r="BO305" s="44"/>
      <c r="BP305" s="44"/>
      <c r="BQ305" s="44"/>
      <c r="BR305" s="44"/>
      <c r="BS305" s="44"/>
      <c r="BT305" s="44"/>
      <c r="BU305" s="44"/>
      <c r="BV305" s="44"/>
      <c r="BW305" s="44"/>
      <c r="BX305" s="44"/>
      <c r="BY305" s="44"/>
      <c r="BZ305" s="44"/>
      <c r="CA305" s="44"/>
      <c r="CB305" s="44"/>
      <c r="CC305" s="44"/>
      <c r="CD305" s="44"/>
      <c r="CE305" s="44"/>
      <c r="CF305" s="44"/>
      <c r="CG305" s="44"/>
      <c r="CH305" s="44"/>
    </row>
    <row r="306" spans="67:86" s="36" customFormat="1" ht="12.75" hidden="1">
      <c r="BO306" s="44"/>
      <c r="BP306" s="44"/>
      <c r="BQ306" s="44"/>
      <c r="BR306" s="44"/>
      <c r="BS306" s="44"/>
      <c r="BT306" s="44"/>
      <c r="BU306" s="44"/>
      <c r="BV306" s="44"/>
      <c r="BW306" s="44"/>
      <c r="BX306" s="44"/>
      <c r="BY306" s="44"/>
      <c r="BZ306" s="44"/>
      <c r="CA306" s="44"/>
      <c r="CB306" s="44"/>
      <c r="CC306" s="44"/>
      <c r="CD306" s="44"/>
      <c r="CE306" s="44"/>
      <c r="CF306" s="44"/>
      <c r="CG306" s="44"/>
      <c r="CH306" s="44"/>
    </row>
    <row r="307" spans="67:86" s="36" customFormat="1" ht="12.75" hidden="1">
      <c r="BO307" s="44"/>
      <c r="BP307" s="44"/>
      <c r="BQ307" s="44"/>
      <c r="BR307" s="44"/>
      <c r="BS307" s="44"/>
      <c r="BT307" s="44"/>
      <c r="BU307" s="44"/>
      <c r="BV307" s="44"/>
      <c r="BW307" s="44"/>
      <c r="BX307" s="44"/>
      <c r="BY307" s="44"/>
      <c r="BZ307" s="44"/>
      <c r="CA307" s="44"/>
      <c r="CB307" s="44"/>
      <c r="CC307" s="44"/>
      <c r="CD307" s="44"/>
      <c r="CE307" s="44"/>
      <c r="CF307" s="44"/>
      <c r="CG307" s="44"/>
      <c r="CH307" s="44"/>
    </row>
    <row r="308" spans="67:86" s="36" customFormat="1" ht="12.75" hidden="1">
      <c r="BO308" s="44"/>
      <c r="BP308" s="44"/>
      <c r="BQ308" s="44"/>
      <c r="BR308" s="44"/>
      <c r="BS308" s="44"/>
      <c r="BT308" s="44"/>
      <c r="BU308" s="44"/>
      <c r="BV308" s="44"/>
      <c r="BW308" s="44"/>
      <c r="BX308" s="44"/>
      <c r="BY308" s="44"/>
      <c r="BZ308" s="44"/>
      <c r="CA308" s="44"/>
      <c r="CB308" s="44"/>
      <c r="CC308" s="44"/>
      <c r="CD308" s="44"/>
      <c r="CE308" s="44"/>
      <c r="CF308" s="44"/>
      <c r="CG308" s="44"/>
      <c r="CH308" s="44"/>
    </row>
    <row r="309" spans="67:86" s="36" customFormat="1" ht="12.75" hidden="1">
      <c r="BO309" s="44"/>
      <c r="BP309" s="44"/>
      <c r="BQ309" s="44"/>
      <c r="BR309" s="44"/>
      <c r="BS309" s="44"/>
      <c r="BT309" s="44"/>
      <c r="BU309" s="44"/>
      <c r="BV309" s="44"/>
      <c r="BW309" s="44"/>
      <c r="BX309" s="44"/>
      <c r="BY309" s="44"/>
      <c r="BZ309" s="44"/>
      <c r="CA309" s="44"/>
      <c r="CB309" s="44"/>
      <c r="CC309" s="44"/>
      <c r="CD309" s="44"/>
      <c r="CE309" s="44"/>
      <c r="CF309" s="44"/>
      <c r="CG309" s="44"/>
      <c r="CH309" s="44"/>
    </row>
    <row r="310" spans="67:86" s="36" customFormat="1" ht="12.75" hidden="1">
      <c r="BO310" s="44"/>
      <c r="BP310" s="44"/>
      <c r="BQ310" s="44"/>
      <c r="BR310" s="44"/>
      <c r="BS310" s="44"/>
      <c r="BT310" s="44"/>
      <c r="BU310" s="44"/>
      <c r="BV310" s="44"/>
      <c r="BW310" s="44"/>
      <c r="BX310" s="44"/>
      <c r="BY310" s="44"/>
      <c r="BZ310" s="44"/>
      <c r="CA310" s="44"/>
      <c r="CB310" s="44"/>
      <c r="CC310" s="44"/>
      <c r="CD310" s="44"/>
      <c r="CE310" s="44"/>
      <c r="CF310" s="44"/>
      <c r="CG310" s="44"/>
      <c r="CH310" s="44"/>
    </row>
    <row r="311" spans="67:86" s="36" customFormat="1" ht="12.75" hidden="1">
      <c r="BO311" s="44"/>
      <c r="BP311" s="44"/>
      <c r="BQ311" s="44"/>
      <c r="BR311" s="44"/>
      <c r="BS311" s="44"/>
      <c r="BT311" s="44"/>
      <c r="BU311" s="44"/>
      <c r="BV311" s="44"/>
      <c r="BW311" s="44"/>
      <c r="BX311" s="44"/>
      <c r="BY311" s="44"/>
      <c r="BZ311" s="44"/>
      <c r="CA311" s="44"/>
      <c r="CB311" s="44"/>
      <c r="CC311" s="44"/>
      <c r="CD311" s="44"/>
      <c r="CE311" s="44"/>
      <c r="CF311" s="44"/>
      <c r="CG311" s="44"/>
      <c r="CH311" s="44"/>
    </row>
    <row r="312" spans="67:86" s="36" customFormat="1" ht="12.75" hidden="1">
      <c r="BO312" s="44"/>
      <c r="BP312" s="44"/>
      <c r="BQ312" s="44"/>
      <c r="BR312" s="44"/>
      <c r="BS312" s="44"/>
      <c r="BT312" s="44"/>
      <c r="BU312" s="44"/>
      <c r="BV312" s="44"/>
      <c r="BW312" s="44"/>
      <c r="BX312" s="44"/>
      <c r="BY312" s="44"/>
      <c r="BZ312" s="44"/>
      <c r="CA312" s="44"/>
      <c r="CB312" s="44"/>
      <c r="CC312" s="44"/>
      <c r="CD312" s="44"/>
      <c r="CE312" s="44"/>
      <c r="CF312" s="44"/>
      <c r="CG312" s="44"/>
      <c r="CH312" s="44"/>
    </row>
    <row r="313" spans="67:86" s="36" customFormat="1" ht="12.75" hidden="1">
      <c r="BO313" s="44"/>
      <c r="BP313" s="44"/>
      <c r="BQ313" s="44"/>
      <c r="BR313" s="44"/>
      <c r="BS313" s="44"/>
      <c r="BT313" s="44"/>
      <c r="BU313" s="44"/>
      <c r="BV313" s="44"/>
      <c r="BW313" s="44"/>
      <c r="BX313" s="44"/>
      <c r="BY313" s="44"/>
      <c r="BZ313" s="44"/>
      <c r="CA313" s="44"/>
      <c r="CB313" s="44"/>
      <c r="CC313" s="44"/>
      <c r="CD313" s="44"/>
      <c r="CE313" s="44"/>
      <c r="CF313" s="44"/>
      <c r="CG313" s="44"/>
      <c r="CH313" s="44"/>
    </row>
    <row r="314" spans="67:86" s="36" customFormat="1" ht="12.75" hidden="1">
      <c r="BO314" s="44"/>
      <c r="BP314" s="44"/>
      <c r="BQ314" s="44"/>
      <c r="BR314" s="44"/>
      <c r="BS314" s="44"/>
      <c r="BT314" s="44"/>
      <c r="BU314" s="44"/>
      <c r="BV314" s="44"/>
      <c r="BW314" s="44"/>
      <c r="BX314" s="44"/>
      <c r="BY314" s="44"/>
      <c r="BZ314" s="44"/>
      <c r="CA314" s="44"/>
      <c r="CB314" s="44"/>
      <c r="CC314" s="44"/>
      <c r="CD314" s="44"/>
      <c r="CE314" s="44"/>
      <c r="CF314" s="44"/>
      <c r="CG314" s="44"/>
      <c r="CH314" s="44"/>
    </row>
    <row r="315" spans="67:86" s="36" customFormat="1" ht="12.75" hidden="1">
      <c r="BO315" s="44"/>
      <c r="BP315" s="44"/>
      <c r="BQ315" s="44"/>
      <c r="BR315" s="44"/>
      <c r="BS315" s="44"/>
      <c r="BT315" s="44"/>
      <c r="BU315" s="44"/>
      <c r="BV315" s="44"/>
      <c r="BW315" s="44"/>
      <c r="BX315" s="44"/>
      <c r="BY315" s="44"/>
      <c r="BZ315" s="44"/>
      <c r="CA315" s="44"/>
      <c r="CB315" s="44"/>
      <c r="CC315" s="44"/>
      <c r="CD315" s="44"/>
      <c r="CE315" s="44"/>
      <c r="CF315" s="44"/>
      <c r="CG315" s="44"/>
      <c r="CH315" s="44"/>
    </row>
    <row r="316" spans="67:86" s="36" customFormat="1" ht="12.75" hidden="1">
      <c r="BO316" s="44"/>
      <c r="BP316" s="44"/>
      <c r="BQ316" s="44"/>
      <c r="BR316" s="44"/>
      <c r="BS316" s="44"/>
      <c r="BT316" s="44"/>
      <c r="BU316" s="44"/>
      <c r="BV316" s="44"/>
      <c r="BW316" s="44"/>
      <c r="BX316" s="44"/>
      <c r="BY316" s="44"/>
      <c r="BZ316" s="44"/>
      <c r="CA316" s="44"/>
      <c r="CB316" s="44"/>
      <c r="CC316" s="44"/>
      <c r="CD316" s="44"/>
      <c r="CE316" s="44"/>
      <c r="CF316" s="44"/>
      <c r="CG316" s="44"/>
      <c r="CH316" s="44"/>
    </row>
    <row r="317" spans="67:86" s="36" customFormat="1" ht="12.75" hidden="1">
      <c r="BO317" s="44"/>
      <c r="BP317" s="44"/>
      <c r="BQ317" s="44"/>
      <c r="BR317" s="44"/>
      <c r="BS317" s="44"/>
      <c r="BT317" s="44"/>
      <c r="BU317" s="44"/>
      <c r="BV317" s="44"/>
      <c r="BW317" s="44"/>
      <c r="BX317" s="44"/>
      <c r="BY317" s="44"/>
      <c r="BZ317" s="44"/>
      <c r="CA317" s="44"/>
      <c r="CB317" s="44"/>
      <c r="CC317" s="44"/>
      <c r="CD317" s="44"/>
      <c r="CE317" s="44"/>
      <c r="CF317" s="44"/>
      <c r="CG317" s="44"/>
      <c r="CH317" s="44"/>
    </row>
    <row r="318" spans="67:86" s="36" customFormat="1" ht="12.75" hidden="1">
      <c r="BO318" s="44"/>
      <c r="BP318" s="44"/>
      <c r="BQ318" s="44"/>
      <c r="BR318" s="44"/>
      <c r="BS318" s="44"/>
      <c r="BT318" s="44"/>
      <c r="BU318" s="44"/>
      <c r="BV318" s="44"/>
      <c r="BW318" s="44"/>
      <c r="BX318" s="44"/>
      <c r="BY318" s="44"/>
      <c r="BZ318" s="44"/>
      <c r="CA318" s="44"/>
      <c r="CB318" s="44"/>
      <c r="CC318" s="44"/>
      <c r="CD318" s="44"/>
      <c r="CE318" s="44"/>
      <c r="CF318" s="44"/>
      <c r="CG318" s="44"/>
      <c r="CH318" s="44"/>
    </row>
    <row r="319" spans="67:86" s="36" customFormat="1" ht="12.75" hidden="1">
      <c r="BO319" s="44"/>
      <c r="BP319" s="44"/>
      <c r="BQ319" s="44"/>
      <c r="BR319" s="44"/>
      <c r="BS319" s="44"/>
      <c r="BT319" s="44"/>
      <c r="BU319" s="44"/>
      <c r="BV319" s="44"/>
      <c r="BW319" s="44"/>
      <c r="BX319" s="44"/>
      <c r="BY319" s="44"/>
      <c r="BZ319" s="44"/>
      <c r="CA319" s="44"/>
      <c r="CB319" s="44"/>
      <c r="CC319" s="44"/>
      <c r="CD319" s="44"/>
      <c r="CE319" s="44"/>
      <c r="CF319" s="44"/>
      <c r="CG319" s="44"/>
      <c r="CH319" s="44"/>
    </row>
    <row r="320" spans="67:86" s="36" customFormat="1" ht="12.75" hidden="1">
      <c r="BO320" s="44"/>
      <c r="BP320" s="44"/>
      <c r="BQ320" s="44"/>
      <c r="BR320" s="44"/>
      <c r="BS320" s="44"/>
      <c r="BT320" s="44"/>
      <c r="BU320" s="44"/>
      <c r="BV320" s="44"/>
      <c r="BW320" s="44"/>
      <c r="BX320" s="44"/>
      <c r="BY320" s="44"/>
      <c r="BZ320" s="44"/>
      <c r="CA320" s="44"/>
      <c r="CB320" s="44"/>
      <c r="CC320" s="44"/>
      <c r="CD320" s="44"/>
      <c r="CE320" s="44"/>
      <c r="CF320" s="44"/>
      <c r="CG320" s="44"/>
      <c r="CH320" s="44"/>
    </row>
    <row r="321" spans="67:86" s="36" customFormat="1" ht="12.75" hidden="1">
      <c r="BO321" s="44"/>
      <c r="BP321" s="44"/>
      <c r="BQ321" s="44"/>
      <c r="BR321" s="44"/>
      <c r="BS321" s="44"/>
      <c r="BT321" s="44"/>
      <c r="BU321" s="44"/>
      <c r="BV321" s="44"/>
      <c r="BW321" s="44"/>
      <c r="BX321" s="44"/>
      <c r="BY321" s="44"/>
      <c r="BZ321" s="44"/>
      <c r="CA321" s="44"/>
      <c r="CB321" s="44"/>
      <c r="CC321" s="44"/>
      <c r="CD321" s="44"/>
      <c r="CE321" s="44"/>
      <c r="CF321" s="44"/>
      <c r="CG321" s="44"/>
      <c r="CH321" s="44"/>
    </row>
    <row r="322" spans="67:86" s="36" customFormat="1" ht="12.75" hidden="1">
      <c r="BO322" s="44"/>
      <c r="BP322" s="44"/>
      <c r="BQ322" s="44"/>
      <c r="BR322" s="44"/>
      <c r="BS322" s="44"/>
      <c r="BT322" s="44"/>
      <c r="BU322" s="44"/>
      <c r="BV322" s="44"/>
      <c r="BW322" s="44"/>
      <c r="BX322" s="44"/>
      <c r="BY322" s="44"/>
      <c r="BZ322" s="44"/>
      <c r="CA322" s="44"/>
      <c r="CB322" s="44"/>
      <c r="CC322" s="44"/>
      <c r="CD322" s="44"/>
      <c r="CE322" s="44"/>
      <c r="CF322" s="44"/>
      <c r="CG322" s="44"/>
      <c r="CH322" s="44"/>
    </row>
    <row r="323" spans="67:86" s="36" customFormat="1" ht="12.75" hidden="1">
      <c r="BO323" s="44"/>
      <c r="BP323" s="44"/>
      <c r="BQ323" s="44"/>
      <c r="BR323" s="44"/>
      <c r="BS323" s="44"/>
      <c r="BT323" s="44"/>
      <c r="BU323" s="44"/>
      <c r="BV323" s="44"/>
      <c r="BW323" s="44"/>
      <c r="BX323" s="44"/>
      <c r="BY323" s="44"/>
      <c r="BZ323" s="44"/>
      <c r="CA323" s="44"/>
      <c r="CB323" s="44"/>
      <c r="CC323" s="44"/>
      <c r="CD323" s="44"/>
      <c r="CE323" s="44"/>
      <c r="CF323" s="44"/>
      <c r="CG323" s="44"/>
      <c r="CH323" s="44"/>
    </row>
    <row r="324" spans="67:86" s="36" customFormat="1" ht="12.75" hidden="1">
      <c r="BO324" s="44"/>
      <c r="BP324" s="44"/>
      <c r="BQ324" s="44"/>
      <c r="BR324" s="44"/>
      <c r="BS324" s="44"/>
      <c r="BT324" s="44"/>
      <c r="BU324" s="44"/>
      <c r="BV324" s="44"/>
      <c r="BW324" s="44"/>
      <c r="BX324" s="44"/>
      <c r="BY324" s="44"/>
      <c r="BZ324" s="44"/>
      <c r="CA324" s="44"/>
      <c r="CB324" s="44"/>
      <c r="CC324" s="44"/>
      <c r="CD324" s="44"/>
      <c r="CE324" s="44"/>
      <c r="CF324" s="44"/>
      <c r="CG324" s="44"/>
      <c r="CH324" s="44"/>
    </row>
    <row r="325" spans="67:86" s="36" customFormat="1" ht="12.75" hidden="1">
      <c r="BO325" s="44"/>
      <c r="BP325" s="44"/>
      <c r="BQ325" s="44"/>
      <c r="BR325" s="44"/>
      <c r="BS325" s="44"/>
      <c r="BT325" s="44"/>
      <c r="BU325" s="44"/>
      <c r="BV325" s="44"/>
      <c r="BW325" s="44"/>
      <c r="BX325" s="44"/>
      <c r="BY325" s="44"/>
      <c r="BZ325" s="44"/>
      <c r="CA325" s="44"/>
      <c r="CB325" s="44"/>
      <c r="CC325" s="44"/>
      <c r="CD325" s="44"/>
      <c r="CE325" s="44"/>
      <c r="CF325" s="44"/>
      <c r="CG325" s="44"/>
      <c r="CH325" s="44"/>
    </row>
    <row r="326" spans="67:86" s="36" customFormat="1" ht="12.75" hidden="1">
      <c r="BO326" s="44"/>
      <c r="BP326" s="44"/>
      <c r="BQ326" s="44"/>
      <c r="BR326" s="44"/>
      <c r="BS326" s="44"/>
      <c r="BT326" s="44"/>
      <c r="BU326" s="44"/>
      <c r="BV326" s="44"/>
      <c r="BW326" s="44"/>
      <c r="BX326" s="44"/>
      <c r="BY326" s="44"/>
      <c r="BZ326" s="44"/>
      <c r="CA326" s="44"/>
      <c r="CB326" s="44"/>
      <c r="CC326" s="44"/>
      <c r="CD326" s="44"/>
      <c r="CE326" s="44"/>
      <c r="CF326" s="44"/>
      <c r="CG326" s="44"/>
      <c r="CH326" s="44"/>
    </row>
    <row r="327" spans="67:86" s="36" customFormat="1" ht="12.75" hidden="1">
      <c r="BO327" s="44"/>
      <c r="BP327" s="44"/>
      <c r="BQ327" s="44"/>
      <c r="BR327" s="44"/>
      <c r="BS327" s="44"/>
      <c r="BT327" s="44"/>
      <c r="BU327" s="44"/>
      <c r="BV327" s="44"/>
      <c r="BW327" s="44"/>
      <c r="BX327" s="44"/>
      <c r="BY327" s="44"/>
      <c r="BZ327" s="44"/>
      <c r="CA327" s="44"/>
      <c r="CB327" s="44"/>
      <c r="CC327" s="44"/>
      <c r="CD327" s="44"/>
      <c r="CE327" s="44"/>
      <c r="CF327" s="44"/>
      <c r="CG327" s="44"/>
      <c r="CH327" s="44"/>
    </row>
    <row r="328" spans="67:86" s="36" customFormat="1" ht="12.75" hidden="1">
      <c r="BO328" s="44"/>
      <c r="BP328" s="44"/>
      <c r="BQ328" s="44"/>
      <c r="BR328" s="44"/>
      <c r="BS328" s="44"/>
      <c r="BT328" s="44"/>
      <c r="BU328" s="44"/>
      <c r="BV328" s="44"/>
      <c r="BW328" s="44"/>
      <c r="BX328" s="44"/>
      <c r="BY328" s="44"/>
      <c r="BZ328" s="44"/>
      <c r="CA328" s="44"/>
      <c r="CB328" s="44"/>
      <c r="CC328" s="44"/>
      <c r="CD328" s="44"/>
      <c r="CE328" s="44"/>
      <c r="CF328" s="44"/>
      <c r="CG328" s="44"/>
      <c r="CH328" s="44"/>
    </row>
    <row r="329" spans="67:86" s="36" customFormat="1" ht="12.75" hidden="1">
      <c r="BO329" s="44"/>
      <c r="BP329" s="44"/>
      <c r="BQ329" s="44"/>
      <c r="BR329" s="44"/>
      <c r="BS329" s="44"/>
      <c r="BT329" s="44"/>
      <c r="BU329" s="44"/>
      <c r="BV329" s="44"/>
      <c r="BW329" s="44"/>
      <c r="BX329" s="44"/>
      <c r="BY329" s="44"/>
      <c r="BZ329" s="44"/>
      <c r="CA329" s="44"/>
      <c r="CB329" s="44"/>
      <c r="CC329" s="44"/>
      <c r="CD329" s="44"/>
      <c r="CE329" s="44"/>
      <c r="CF329" s="44"/>
      <c r="CG329" s="44"/>
      <c r="CH329" s="44"/>
    </row>
    <row r="330" spans="67:86" s="36" customFormat="1" ht="12.75" hidden="1">
      <c r="BO330" s="44"/>
      <c r="BP330" s="44"/>
      <c r="BQ330" s="44"/>
      <c r="BR330" s="44"/>
      <c r="BS330" s="44"/>
      <c r="BT330" s="44"/>
      <c r="BU330" s="44"/>
      <c r="BV330" s="44"/>
      <c r="BW330" s="44"/>
      <c r="BX330" s="44"/>
      <c r="BY330" s="44"/>
      <c r="BZ330" s="44"/>
      <c r="CA330" s="44"/>
      <c r="CB330" s="44"/>
      <c r="CC330" s="44"/>
      <c r="CD330" s="44"/>
      <c r="CE330" s="44"/>
      <c r="CF330" s="44"/>
      <c r="CG330" s="44"/>
      <c r="CH330" s="44"/>
    </row>
    <row r="331" spans="67:86" s="36" customFormat="1" ht="12.75" hidden="1">
      <c r="BO331" s="44"/>
      <c r="BP331" s="44"/>
      <c r="BQ331" s="44"/>
      <c r="BR331" s="44"/>
      <c r="BS331" s="44"/>
      <c r="BT331" s="44"/>
      <c r="BU331" s="44"/>
      <c r="BV331" s="44"/>
      <c r="BW331" s="44"/>
      <c r="BX331" s="44"/>
      <c r="BY331" s="44"/>
      <c r="BZ331" s="44"/>
      <c r="CA331" s="44"/>
      <c r="CB331" s="44"/>
      <c r="CC331" s="44"/>
      <c r="CD331" s="44"/>
      <c r="CE331" s="44"/>
      <c r="CF331" s="44"/>
      <c r="CG331" s="44"/>
      <c r="CH331" s="44"/>
    </row>
    <row r="332" spans="67:86" s="36" customFormat="1" ht="12.75" hidden="1">
      <c r="BO332" s="44"/>
      <c r="BP332" s="44"/>
      <c r="BQ332" s="44"/>
      <c r="BR332" s="44"/>
      <c r="BS332" s="44"/>
      <c r="BT332" s="44"/>
      <c r="BU332" s="44"/>
      <c r="BV332" s="44"/>
      <c r="BW332" s="44"/>
      <c r="BX332" s="44"/>
      <c r="BY332" s="44"/>
      <c r="BZ332" s="44"/>
      <c r="CA332" s="44"/>
      <c r="CB332" s="44"/>
      <c r="CC332" s="44"/>
      <c r="CD332" s="44"/>
      <c r="CE332" s="44"/>
      <c r="CF332" s="44"/>
      <c r="CG332" s="44"/>
      <c r="CH332" s="44"/>
    </row>
    <row r="333" spans="67:86" s="36" customFormat="1" ht="12.75" hidden="1">
      <c r="BO333" s="44"/>
      <c r="BP333" s="44"/>
      <c r="BQ333" s="44"/>
      <c r="BR333" s="44"/>
      <c r="BS333" s="44"/>
      <c r="BT333" s="44"/>
      <c r="BU333" s="44"/>
      <c r="BV333" s="44"/>
      <c r="BW333" s="44"/>
      <c r="BX333" s="44"/>
      <c r="BY333" s="44"/>
      <c r="BZ333" s="44"/>
      <c r="CA333" s="44"/>
      <c r="CB333" s="44"/>
      <c r="CC333" s="44"/>
      <c r="CD333" s="44"/>
      <c r="CE333" s="44"/>
      <c r="CF333" s="44"/>
      <c r="CG333" s="44"/>
      <c r="CH333" s="44"/>
    </row>
    <row r="334" spans="67:86" s="36" customFormat="1" ht="12.75" hidden="1">
      <c r="BO334" s="44"/>
      <c r="BP334" s="44"/>
      <c r="BQ334" s="44"/>
      <c r="BR334" s="44"/>
      <c r="BS334" s="44"/>
      <c r="BT334" s="44"/>
      <c r="BU334" s="44"/>
      <c r="BV334" s="44"/>
      <c r="BW334" s="44"/>
      <c r="BX334" s="44"/>
      <c r="BY334" s="44"/>
      <c r="BZ334" s="44"/>
      <c r="CA334" s="44"/>
      <c r="CB334" s="44"/>
      <c r="CC334" s="44"/>
      <c r="CD334" s="44"/>
      <c r="CE334" s="44"/>
      <c r="CF334" s="44"/>
      <c r="CG334" s="44"/>
      <c r="CH334" s="44"/>
    </row>
    <row r="335" spans="67:86" s="36" customFormat="1" ht="12.75" hidden="1">
      <c r="BO335" s="44"/>
      <c r="BP335" s="44"/>
      <c r="BQ335" s="44"/>
      <c r="BR335" s="44"/>
      <c r="BS335" s="44"/>
      <c r="BT335" s="44"/>
      <c r="BU335" s="44"/>
      <c r="BV335" s="44"/>
      <c r="BW335" s="44"/>
      <c r="BX335" s="44"/>
      <c r="BY335" s="44"/>
      <c r="BZ335" s="44"/>
      <c r="CA335" s="44"/>
      <c r="CB335" s="44"/>
      <c r="CC335" s="44"/>
      <c r="CD335" s="44"/>
      <c r="CE335" s="44"/>
      <c r="CF335" s="44"/>
      <c r="CG335" s="44"/>
      <c r="CH335" s="44"/>
    </row>
    <row r="336" spans="67:86" s="36" customFormat="1" ht="12.75" hidden="1">
      <c r="BO336" s="44"/>
      <c r="BP336" s="44"/>
      <c r="BQ336" s="44"/>
      <c r="BR336" s="44"/>
      <c r="BS336" s="44"/>
      <c r="BT336" s="44"/>
      <c r="BU336" s="44"/>
      <c r="BV336" s="44"/>
      <c r="BW336" s="44"/>
      <c r="BX336" s="44"/>
      <c r="BY336" s="44"/>
      <c r="BZ336" s="44"/>
      <c r="CA336" s="44"/>
      <c r="CB336" s="44"/>
      <c r="CC336" s="44"/>
      <c r="CD336" s="44"/>
      <c r="CE336" s="44"/>
      <c r="CF336" s="44"/>
      <c r="CG336" s="44"/>
      <c r="CH336" s="44"/>
    </row>
    <row r="337" spans="67:86" s="36" customFormat="1" ht="12.75" hidden="1">
      <c r="BO337" s="44"/>
      <c r="BP337" s="44"/>
      <c r="BQ337" s="44"/>
      <c r="BR337" s="44"/>
      <c r="BS337" s="44"/>
      <c r="BT337" s="44"/>
      <c r="BU337" s="44"/>
      <c r="BV337" s="44"/>
      <c r="BW337" s="44"/>
      <c r="BX337" s="44"/>
      <c r="BY337" s="44"/>
      <c r="BZ337" s="44"/>
      <c r="CA337" s="44"/>
      <c r="CB337" s="44"/>
      <c r="CC337" s="44"/>
      <c r="CD337" s="44"/>
      <c r="CE337" s="44"/>
      <c r="CF337" s="44"/>
      <c r="CG337" s="44"/>
      <c r="CH337" s="44"/>
    </row>
    <row r="338" spans="67:86" s="36" customFormat="1" ht="12.75" hidden="1">
      <c r="BO338" s="44"/>
      <c r="BP338" s="44"/>
      <c r="BQ338" s="44"/>
      <c r="BR338" s="44"/>
      <c r="BS338" s="44"/>
      <c r="BT338" s="44"/>
      <c r="BU338" s="44"/>
      <c r="BV338" s="44"/>
      <c r="BW338" s="44"/>
      <c r="BX338" s="44"/>
      <c r="BY338" s="44"/>
      <c r="BZ338" s="44"/>
      <c r="CA338" s="44"/>
      <c r="CB338" s="44"/>
      <c r="CC338" s="44"/>
      <c r="CD338" s="44"/>
      <c r="CE338" s="44"/>
      <c r="CF338" s="44"/>
      <c r="CG338" s="44"/>
      <c r="CH338" s="44"/>
    </row>
    <row r="339" spans="67:86" s="36" customFormat="1" ht="12.75" hidden="1">
      <c r="BO339" s="44"/>
      <c r="BP339" s="44"/>
      <c r="BQ339" s="44"/>
      <c r="BR339" s="44"/>
      <c r="BS339" s="44"/>
      <c r="BT339" s="44"/>
      <c r="BU339" s="44"/>
      <c r="BV339" s="44"/>
      <c r="BW339" s="44"/>
      <c r="BX339" s="44"/>
      <c r="BY339" s="44"/>
      <c r="BZ339" s="44"/>
      <c r="CA339" s="44"/>
      <c r="CB339" s="44"/>
      <c r="CC339" s="44"/>
      <c r="CD339" s="44"/>
      <c r="CE339" s="44"/>
      <c r="CF339" s="44"/>
      <c r="CG339" s="44"/>
      <c r="CH339" s="44"/>
    </row>
    <row r="340" spans="67:86" s="36" customFormat="1" ht="12.75" hidden="1">
      <c r="BO340" s="44"/>
      <c r="BP340" s="44"/>
      <c r="BQ340" s="44"/>
      <c r="BR340" s="44"/>
      <c r="BS340" s="44"/>
      <c r="BT340" s="44"/>
      <c r="BU340" s="44"/>
      <c r="BV340" s="44"/>
      <c r="BW340" s="44"/>
      <c r="BX340" s="44"/>
      <c r="BY340" s="44"/>
      <c r="BZ340" s="44"/>
      <c r="CA340" s="44"/>
      <c r="CB340" s="44"/>
      <c r="CC340" s="44"/>
      <c r="CD340" s="44"/>
      <c r="CE340" s="44"/>
      <c r="CF340" s="44"/>
      <c r="CG340" s="44"/>
      <c r="CH340" s="44"/>
    </row>
    <row r="341" spans="67:86" s="36" customFormat="1" ht="12.75" hidden="1">
      <c r="BO341" s="44"/>
      <c r="BP341" s="44"/>
      <c r="BQ341" s="44"/>
      <c r="BR341" s="44"/>
      <c r="BS341" s="44"/>
      <c r="BT341" s="44"/>
      <c r="BU341" s="44"/>
      <c r="BV341" s="44"/>
      <c r="BW341" s="44"/>
      <c r="BX341" s="44"/>
      <c r="BY341" s="44"/>
      <c r="BZ341" s="44"/>
      <c r="CA341" s="44"/>
      <c r="CB341" s="44"/>
      <c r="CC341" s="44"/>
      <c r="CD341" s="44"/>
      <c r="CE341" s="44"/>
      <c r="CF341" s="44"/>
      <c r="CG341" s="44"/>
      <c r="CH341" s="44"/>
    </row>
    <row r="342" spans="67:86" s="36" customFormat="1" ht="12.75" hidden="1">
      <c r="BO342" s="44"/>
      <c r="BP342" s="44"/>
      <c r="BQ342" s="44"/>
      <c r="BR342" s="44"/>
      <c r="BS342" s="44"/>
      <c r="BT342" s="44"/>
      <c r="BU342" s="44"/>
      <c r="BV342" s="44"/>
      <c r="BW342" s="44"/>
      <c r="BX342" s="44"/>
      <c r="BY342" s="44"/>
      <c r="BZ342" s="44"/>
      <c r="CA342" s="44"/>
      <c r="CB342" s="44"/>
      <c r="CC342" s="44"/>
      <c r="CD342" s="44"/>
      <c r="CE342" s="44"/>
      <c r="CF342" s="44"/>
      <c r="CG342" s="44"/>
      <c r="CH342" s="44"/>
    </row>
    <row r="343" spans="67:86" s="36" customFormat="1" ht="12.75" hidden="1">
      <c r="BO343" s="44"/>
      <c r="BP343" s="44"/>
      <c r="BQ343" s="44"/>
      <c r="BR343" s="44"/>
      <c r="BS343" s="44"/>
      <c r="BT343" s="44"/>
      <c r="BU343" s="44"/>
      <c r="BV343" s="44"/>
      <c r="BW343" s="44"/>
      <c r="BX343" s="44"/>
      <c r="BY343" s="44"/>
      <c r="BZ343" s="44"/>
      <c r="CA343" s="44"/>
      <c r="CB343" s="44"/>
      <c r="CC343" s="44"/>
      <c r="CD343" s="44"/>
      <c r="CE343" s="44"/>
      <c r="CF343" s="44"/>
      <c r="CG343" s="44"/>
      <c r="CH343" s="44"/>
    </row>
    <row r="344" spans="67:86" s="36" customFormat="1" ht="12.75" hidden="1">
      <c r="BO344" s="44"/>
      <c r="BP344" s="44"/>
      <c r="BQ344" s="44"/>
      <c r="BR344" s="44"/>
      <c r="BS344" s="44"/>
      <c r="BT344" s="44"/>
      <c r="BU344" s="44"/>
      <c r="BV344" s="44"/>
      <c r="BW344" s="44"/>
      <c r="BX344" s="44"/>
      <c r="BY344" s="44"/>
      <c r="BZ344" s="44"/>
      <c r="CA344" s="44"/>
      <c r="CB344" s="44"/>
      <c r="CC344" s="44"/>
      <c r="CD344" s="44"/>
      <c r="CE344" s="44"/>
      <c r="CF344" s="44"/>
      <c r="CG344" s="44"/>
      <c r="CH344" s="44"/>
    </row>
    <row r="345" spans="67:86" s="36" customFormat="1" ht="12.75" hidden="1">
      <c r="BO345" s="44"/>
      <c r="BP345" s="44"/>
      <c r="BQ345" s="44"/>
      <c r="BR345" s="44"/>
      <c r="BS345" s="44"/>
      <c r="BT345" s="44"/>
      <c r="BU345" s="44"/>
      <c r="BV345" s="44"/>
      <c r="BW345" s="44"/>
      <c r="BX345" s="44"/>
      <c r="BY345" s="44"/>
      <c r="BZ345" s="44"/>
      <c r="CA345" s="44"/>
      <c r="CB345" s="44"/>
      <c r="CC345" s="44"/>
      <c r="CD345" s="44"/>
      <c r="CE345" s="44"/>
      <c r="CF345" s="44"/>
      <c r="CG345" s="44"/>
      <c r="CH345" s="44"/>
    </row>
    <row r="346" spans="67:86" s="36" customFormat="1" ht="12.75" hidden="1">
      <c r="BO346" s="44"/>
      <c r="BP346" s="44"/>
      <c r="BQ346" s="44"/>
      <c r="BR346" s="44"/>
      <c r="BS346" s="44"/>
      <c r="BT346" s="44"/>
      <c r="BU346" s="44"/>
      <c r="BV346" s="44"/>
      <c r="BW346" s="44"/>
      <c r="BX346" s="44"/>
      <c r="BY346" s="44"/>
      <c r="BZ346" s="44"/>
      <c r="CA346" s="44"/>
      <c r="CB346" s="44"/>
      <c r="CC346" s="44"/>
      <c r="CD346" s="44"/>
      <c r="CE346" s="44"/>
      <c r="CF346" s="44"/>
      <c r="CG346" s="44"/>
      <c r="CH346" s="44"/>
    </row>
    <row r="347" spans="67:86" s="36" customFormat="1" ht="12.75" hidden="1">
      <c r="BO347" s="44"/>
      <c r="BP347" s="44"/>
      <c r="BQ347" s="44"/>
      <c r="BR347" s="44"/>
      <c r="BS347" s="44"/>
      <c r="BT347" s="44"/>
      <c r="BU347" s="44"/>
      <c r="BV347" s="44"/>
      <c r="BW347" s="44"/>
      <c r="BX347" s="44"/>
      <c r="BY347" s="44"/>
      <c r="BZ347" s="44"/>
      <c r="CA347" s="44"/>
      <c r="CB347" s="44"/>
      <c r="CC347" s="44"/>
      <c r="CD347" s="44"/>
      <c r="CE347" s="44"/>
      <c r="CF347" s="44"/>
      <c r="CG347" s="44"/>
      <c r="CH347" s="44"/>
    </row>
    <row r="348" spans="67:86" s="36" customFormat="1" ht="12.75" hidden="1">
      <c r="BO348" s="44"/>
      <c r="BP348" s="44"/>
      <c r="BQ348" s="44"/>
      <c r="BR348" s="44"/>
      <c r="BS348" s="44"/>
      <c r="BT348" s="44"/>
      <c r="BU348" s="44"/>
      <c r="BV348" s="44"/>
      <c r="BW348" s="44"/>
      <c r="BX348" s="44"/>
      <c r="BY348" s="44"/>
      <c r="BZ348" s="44"/>
      <c r="CA348" s="44"/>
      <c r="CB348" s="44"/>
      <c r="CC348" s="44"/>
      <c r="CD348" s="44"/>
      <c r="CE348" s="44"/>
      <c r="CF348" s="44"/>
      <c r="CG348" s="44"/>
      <c r="CH348" s="44"/>
    </row>
    <row r="349" spans="67:86" s="36" customFormat="1" ht="12.75" hidden="1">
      <c r="BO349" s="44"/>
      <c r="BP349" s="44"/>
      <c r="BQ349" s="44"/>
      <c r="BR349" s="44"/>
      <c r="BS349" s="44"/>
      <c r="BT349" s="44"/>
      <c r="BU349" s="44"/>
      <c r="BV349" s="44"/>
      <c r="BW349" s="44"/>
      <c r="BX349" s="44"/>
      <c r="BY349" s="44"/>
      <c r="BZ349" s="44"/>
      <c r="CA349" s="44"/>
      <c r="CB349" s="44"/>
      <c r="CC349" s="44"/>
      <c r="CD349" s="44"/>
      <c r="CE349" s="44"/>
      <c r="CF349" s="44"/>
      <c r="CG349" s="44"/>
      <c r="CH349" s="44"/>
    </row>
    <row r="350" spans="67:86" s="36" customFormat="1" ht="12.75" hidden="1">
      <c r="BO350" s="44"/>
      <c r="BP350" s="44"/>
      <c r="BQ350" s="44"/>
      <c r="BR350" s="44"/>
      <c r="BS350" s="44"/>
      <c r="BT350" s="44"/>
      <c r="BU350" s="44"/>
      <c r="BV350" s="44"/>
      <c r="BW350" s="44"/>
      <c r="BX350" s="44"/>
      <c r="BY350" s="44"/>
      <c r="BZ350" s="44"/>
      <c r="CA350" s="44"/>
      <c r="CB350" s="44"/>
      <c r="CC350" s="44"/>
      <c r="CD350" s="44"/>
      <c r="CE350" s="44"/>
      <c r="CF350" s="44"/>
      <c r="CG350" s="44"/>
      <c r="CH350" s="44"/>
    </row>
    <row r="351" spans="67:86" s="36" customFormat="1" ht="12.75" hidden="1">
      <c r="BO351" s="44"/>
      <c r="BP351" s="44"/>
      <c r="BQ351" s="44"/>
      <c r="BR351" s="44"/>
      <c r="BS351" s="44"/>
      <c r="BT351" s="44"/>
      <c r="BU351" s="44"/>
      <c r="BV351" s="44"/>
      <c r="BW351" s="44"/>
      <c r="BX351" s="44"/>
      <c r="BY351" s="44"/>
      <c r="BZ351" s="44"/>
      <c r="CA351" s="44"/>
      <c r="CB351" s="44"/>
      <c r="CC351" s="44"/>
      <c r="CD351" s="44"/>
      <c r="CE351" s="44"/>
      <c r="CF351" s="44"/>
      <c r="CG351" s="44"/>
      <c r="CH351" s="44"/>
    </row>
    <row r="352" spans="67:86" s="36" customFormat="1" ht="12.75" hidden="1">
      <c r="BO352" s="44"/>
      <c r="BP352" s="44"/>
      <c r="BQ352" s="44"/>
      <c r="BR352" s="44"/>
      <c r="BS352" s="44"/>
      <c r="BT352" s="44"/>
      <c r="BU352" s="44"/>
      <c r="BV352" s="44"/>
      <c r="BW352" s="44"/>
      <c r="BX352" s="44"/>
      <c r="BY352" s="44"/>
      <c r="BZ352" s="44"/>
      <c r="CA352" s="44"/>
      <c r="CB352" s="44"/>
      <c r="CC352" s="44"/>
      <c r="CD352" s="44"/>
      <c r="CE352" s="44"/>
      <c r="CF352" s="44"/>
      <c r="CG352" s="44"/>
      <c r="CH352" s="44"/>
    </row>
    <row r="353" spans="67:86" s="36" customFormat="1" ht="12.75" hidden="1">
      <c r="BO353" s="44"/>
      <c r="BP353" s="44"/>
      <c r="BQ353" s="44"/>
      <c r="BR353" s="44"/>
      <c r="BS353" s="44"/>
      <c r="BT353" s="44"/>
      <c r="BU353" s="44"/>
      <c r="BV353" s="44"/>
      <c r="BW353" s="44"/>
      <c r="BX353" s="44"/>
      <c r="BY353" s="44"/>
      <c r="BZ353" s="44"/>
      <c r="CA353" s="44"/>
      <c r="CB353" s="44"/>
      <c r="CC353" s="44"/>
      <c r="CD353" s="44"/>
      <c r="CE353" s="44"/>
      <c r="CF353" s="44"/>
      <c r="CG353" s="44"/>
      <c r="CH353" s="44"/>
    </row>
    <row r="354" spans="67:86" s="36" customFormat="1" ht="12.75" hidden="1">
      <c r="BO354" s="44"/>
      <c r="BP354" s="44"/>
      <c r="BQ354" s="44"/>
      <c r="BR354" s="44"/>
      <c r="BS354" s="44"/>
      <c r="BT354" s="44"/>
      <c r="BU354" s="44"/>
      <c r="BV354" s="44"/>
      <c r="BW354" s="44"/>
      <c r="BX354" s="44"/>
      <c r="BY354" s="44"/>
      <c r="BZ354" s="44"/>
      <c r="CA354" s="44"/>
      <c r="CB354" s="44"/>
      <c r="CC354" s="44"/>
      <c r="CD354" s="44"/>
      <c r="CE354" s="44"/>
      <c r="CF354" s="44"/>
      <c r="CG354" s="44"/>
      <c r="CH354" s="44"/>
    </row>
    <row r="355" spans="67:86" s="36" customFormat="1" ht="12.75" hidden="1">
      <c r="BO355" s="44"/>
      <c r="BP355" s="44"/>
      <c r="BQ355" s="44"/>
      <c r="BR355" s="44"/>
      <c r="BS355" s="44"/>
      <c r="BT355" s="44"/>
      <c r="BU355" s="44"/>
      <c r="BV355" s="44"/>
      <c r="BW355" s="44"/>
      <c r="BX355" s="44"/>
      <c r="BY355" s="44"/>
      <c r="BZ355" s="44"/>
      <c r="CA355" s="44"/>
      <c r="CB355" s="44"/>
      <c r="CC355" s="44"/>
      <c r="CD355" s="44"/>
      <c r="CE355" s="44"/>
      <c r="CF355" s="44"/>
      <c r="CG355" s="44"/>
      <c r="CH355" s="44"/>
    </row>
    <row r="356" spans="67:86" s="36" customFormat="1" ht="12.75" hidden="1">
      <c r="BO356" s="44"/>
      <c r="BP356" s="44"/>
      <c r="BQ356" s="44"/>
      <c r="BR356" s="44"/>
      <c r="BS356" s="44"/>
      <c r="BT356" s="44"/>
      <c r="BU356" s="44"/>
      <c r="BV356" s="44"/>
      <c r="BW356" s="44"/>
      <c r="BX356" s="44"/>
      <c r="BY356" s="44"/>
      <c r="BZ356" s="44"/>
      <c r="CA356" s="44"/>
      <c r="CB356" s="44"/>
      <c r="CC356" s="44"/>
      <c r="CD356" s="44"/>
      <c r="CE356" s="44"/>
      <c r="CF356" s="44"/>
      <c r="CG356" s="44"/>
      <c r="CH356" s="44"/>
    </row>
    <row r="357" spans="67:86" s="36" customFormat="1" ht="12.75" hidden="1">
      <c r="BO357" s="44"/>
      <c r="BP357" s="44"/>
      <c r="BQ357" s="44"/>
      <c r="BR357" s="44"/>
      <c r="BS357" s="44"/>
      <c r="BT357" s="44"/>
      <c r="BU357" s="44"/>
      <c r="BV357" s="44"/>
      <c r="BW357" s="44"/>
      <c r="BX357" s="44"/>
      <c r="BY357" s="44"/>
      <c r="BZ357" s="44"/>
      <c r="CA357" s="44"/>
      <c r="CB357" s="44"/>
      <c r="CC357" s="44"/>
      <c r="CD357" s="44"/>
      <c r="CE357" s="44"/>
      <c r="CF357" s="44"/>
      <c r="CG357" s="44"/>
      <c r="CH357" s="44"/>
    </row>
    <row r="358" spans="67:86" s="36" customFormat="1" ht="12.75" hidden="1">
      <c r="BO358" s="44"/>
      <c r="BP358" s="44"/>
      <c r="BQ358" s="44"/>
      <c r="BR358" s="44"/>
      <c r="BS358" s="44"/>
      <c r="BT358" s="44"/>
      <c r="BU358" s="44"/>
      <c r="BV358" s="44"/>
      <c r="BW358" s="44"/>
      <c r="BX358" s="44"/>
      <c r="BY358" s="44"/>
      <c r="BZ358" s="44"/>
      <c r="CA358" s="44"/>
      <c r="CB358" s="44"/>
      <c r="CC358" s="44"/>
      <c r="CD358" s="44"/>
      <c r="CE358" s="44"/>
      <c r="CF358" s="44"/>
      <c r="CG358" s="44"/>
      <c r="CH358" s="44"/>
    </row>
    <row r="359" spans="67:86" s="36" customFormat="1" ht="12.75" hidden="1">
      <c r="BO359" s="44"/>
      <c r="BP359" s="44"/>
      <c r="BQ359" s="44"/>
      <c r="BR359" s="44"/>
      <c r="BS359" s="44"/>
      <c r="BT359" s="44"/>
      <c r="BU359" s="44"/>
      <c r="BV359" s="44"/>
      <c r="BW359" s="44"/>
      <c r="BX359" s="44"/>
      <c r="BY359" s="44"/>
      <c r="BZ359" s="44"/>
      <c r="CA359" s="44"/>
      <c r="CB359" s="44"/>
      <c r="CC359" s="44"/>
      <c r="CD359" s="44"/>
      <c r="CE359" s="44"/>
      <c r="CF359" s="44"/>
      <c r="CG359" s="44"/>
      <c r="CH359" s="44"/>
    </row>
    <row r="360" spans="67:86" s="36" customFormat="1" ht="12.75" hidden="1">
      <c r="BO360" s="44"/>
      <c r="BP360" s="44"/>
      <c r="BQ360" s="44"/>
      <c r="BR360" s="44"/>
      <c r="BS360" s="44"/>
      <c r="BT360" s="44"/>
      <c r="BU360" s="44"/>
      <c r="BV360" s="44"/>
      <c r="BW360" s="44"/>
      <c r="BX360" s="44"/>
      <c r="BY360" s="44"/>
      <c r="BZ360" s="44"/>
      <c r="CA360" s="44"/>
      <c r="CB360" s="44"/>
      <c r="CC360" s="44"/>
      <c r="CD360" s="44"/>
      <c r="CE360" s="44"/>
      <c r="CF360" s="44"/>
      <c r="CG360" s="44"/>
      <c r="CH360" s="44"/>
    </row>
    <row r="361" spans="67:86" s="36" customFormat="1" ht="12.75" hidden="1">
      <c r="BO361" s="44"/>
      <c r="BP361" s="44"/>
      <c r="BQ361" s="44"/>
      <c r="BR361" s="44"/>
      <c r="BS361" s="44"/>
      <c r="BT361" s="44"/>
      <c r="BU361" s="44"/>
      <c r="BV361" s="44"/>
      <c r="BW361" s="44"/>
      <c r="BX361" s="44"/>
      <c r="BY361" s="44"/>
      <c r="BZ361" s="44"/>
      <c r="CA361" s="44"/>
      <c r="CB361" s="44"/>
      <c r="CC361" s="44"/>
      <c r="CD361" s="44"/>
      <c r="CE361" s="44"/>
      <c r="CF361" s="44"/>
      <c r="CG361" s="44"/>
      <c r="CH361" s="44"/>
    </row>
    <row r="362" spans="67:86" s="36" customFormat="1" ht="12.75" hidden="1">
      <c r="BO362" s="44"/>
      <c r="BP362" s="44"/>
      <c r="BQ362" s="44"/>
      <c r="BR362" s="44"/>
      <c r="BS362" s="44"/>
      <c r="BT362" s="44"/>
      <c r="BU362" s="44"/>
      <c r="BV362" s="44"/>
      <c r="BW362" s="44"/>
      <c r="BX362" s="44"/>
      <c r="BY362" s="44"/>
      <c r="BZ362" s="44"/>
      <c r="CA362" s="44"/>
      <c r="CB362" s="44"/>
      <c r="CC362" s="44"/>
      <c r="CD362" s="44"/>
      <c r="CE362" s="44"/>
      <c r="CF362" s="44"/>
      <c r="CG362" s="44"/>
      <c r="CH362" s="44"/>
    </row>
    <row r="363" spans="67:86" s="36" customFormat="1" ht="12.75" hidden="1">
      <c r="BO363" s="44"/>
      <c r="BP363" s="44"/>
      <c r="BQ363" s="44"/>
      <c r="BR363" s="44"/>
      <c r="BS363" s="44"/>
      <c r="BT363" s="44"/>
      <c r="BU363" s="44"/>
      <c r="BV363" s="44"/>
      <c r="BW363" s="44"/>
      <c r="BX363" s="44"/>
      <c r="BY363" s="44"/>
      <c r="BZ363" s="44"/>
      <c r="CA363" s="44"/>
      <c r="CB363" s="44"/>
      <c r="CC363" s="44"/>
      <c r="CD363" s="44"/>
      <c r="CE363" s="44"/>
      <c r="CF363" s="44"/>
      <c r="CG363" s="44"/>
      <c r="CH363" s="44"/>
    </row>
    <row r="364" spans="67:86" s="36" customFormat="1" ht="12.75" hidden="1">
      <c r="BO364" s="44"/>
      <c r="BP364" s="44"/>
      <c r="BQ364" s="44"/>
      <c r="BR364" s="44"/>
      <c r="BS364" s="44"/>
      <c r="BT364" s="44"/>
      <c r="BU364" s="44"/>
      <c r="BV364" s="44"/>
      <c r="BW364" s="44"/>
      <c r="BX364" s="44"/>
      <c r="BY364" s="44"/>
      <c r="BZ364" s="44"/>
      <c r="CA364" s="44"/>
      <c r="CB364" s="44"/>
      <c r="CC364" s="44"/>
      <c r="CD364" s="44"/>
      <c r="CE364" s="44"/>
      <c r="CF364" s="44"/>
      <c r="CG364" s="44"/>
      <c r="CH364" s="44"/>
    </row>
    <row r="365" spans="67:86" s="36" customFormat="1" ht="12.75" hidden="1">
      <c r="BO365" s="44"/>
      <c r="BP365" s="44"/>
      <c r="BQ365" s="44"/>
      <c r="BR365" s="44"/>
      <c r="BS365" s="44"/>
      <c r="BT365" s="44"/>
      <c r="BU365" s="44"/>
      <c r="BV365" s="44"/>
      <c r="BW365" s="44"/>
      <c r="BX365" s="44"/>
      <c r="BY365" s="44"/>
      <c r="BZ365" s="44"/>
      <c r="CA365" s="44"/>
      <c r="CB365" s="44"/>
      <c r="CC365" s="44"/>
      <c r="CD365" s="44"/>
      <c r="CE365" s="44"/>
      <c r="CF365" s="44"/>
      <c r="CG365" s="44"/>
      <c r="CH365" s="44"/>
    </row>
    <row r="366" spans="67:86" s="36" customFormat="1" ht="12.75" hidden="1">
      <c r="BO366" s="44"/>
      <c r="BP366" s="44"/>
      <c r="BQ366" s="44"/>
      <c r="BR366" s="44"/>
      <c r="BS366" s="44"/>
      <c r="BT366" s="44"/>
      <c r="BU366" s="44"/>
      <c r="BV366" s="44"/>
      <c r="BW366" s="44"/>
      <c r="BX366" s="44"/>
      <c r="BY366" s="44"/>
      <c r="BZ366" s="44"/>
      <c r="CA366" s="44"/>
      <c r="CB366" s="44"/>
      <c r="CC366" s="44"/>
      <c r="CD366" s="44"/>
      <c r="CE366" s="44"/>
      <c r="CF366" s="44"/>
      <c r="CG366" s="44"/>
      <c r="CH366" s="44"/>
    </row>
    <row r="367" spans="67:86" s="36" customFormat="1" ht="12.75" hidden="1">
      <c r="BO367" s="44"/>
      <c r="BP367" s="44"/>
      <c r="BQ367" s="44"/>
      <c r="BR367" s="44"/>
      <c r="BS367" s="44"/>
      <c r="BT367" s="44"/>
      <c r="BU367" s="44"/>
      <c r="BV367" s="44"/>
      <c r="BW367" s="44"/>
      <c r="BX367" s="44"/>
      <c r="BY367" s="44"/>
      <c r="BZ367" s="44"/>
      <c r="CA367" s="44"/>
      <c r="CB367" s="44"/>
      <c r="CC367" s="44"/>
      <c r="CD367" s="44"/>
      <c r="CE367" s="44"/>
      <c r="CF367" s="44"/>
      <c r="CG367" s="44"/>
      <c r="CH367" s="44"/>
    </row>
    <row r="368" spans="67:86" s="36" customFormat="1" ht="12.75" hidden="1">
      <c r="BO368" s="44"/>
      <c r="BP368" s="44"/>
      <c r="BQ368" s="44"/>
      <c r="BR368" s="44"/>
      <c r="BS368" s="44"/>
      <c r="BT368" s="44"/>
      <c r="BU368" s="44"/>
      <c r="BV368" s="44"/>
      <c r="BW368" s="44"/>
      <c r="BX368" s="44"/>
      <c r="BY368" s="44"/>
      <c r="BZ368" s="44"/>
      <c r="CA368" s="44"/>
      <c r="CB368" s="44"/>
      <c r="CC368" s="44"/>
      <c r="CD368" s="44"/>
      <c r="CE368" s="44"/>
      <c r="CF368" s="44"/>
      <c r="CG368" s="44"/>
      <c r="CH368" s="44"/>
    </row>
    <row r="369" spans="67:86" s="36" customFormat="1" ht="12.75" hidden="1">
      <c r="BO369" s="44"/>
      <c r="BP369" s="44"/>
      <c r="BQ369" s="44"/>
      <c r="BR369" s="44"/>
      <c r="BS369" s="44"/>
      <c r="BT369" s="44"/>
      <c r="BU369" s="44"/>
      <c r="BV369" s="44"/>
      <c r="BW369" s="44"/>
      <c r="BX369" s="44"/>
      <c r="BY369" s="44"/>
      <c r="BZ369" s="44"/>
      <c r="CA369" s="44"/>
      <c r="CB369" s="44"/>
      <c r="CC369" s="44"/>
      <c r="CD369" s="44"/>
      <c r="CE369" s="44"/>
      <c r="CF369" s="44"/>
      <c r="CG369" s="44"/>
      <c r="CH369" s="44"/>
    </row>
    <row r="370" spans="67:86" s="36" customFormat="1" ht="12.75" hidden="1">
      <c r="BO370" s="44"/>
      <c r="BP370" s="44"/>
      <c r="BQ370" s="44"/>
      <c r="BR370" s="44"/>
      <c r="BS370" s="44"/>
      <c r="BT370" s="44"/>
      <c r="BU370" s="44"/>
      <c r="BV370" s="44"/>
      <c r="BW370" s="44"/>
      <c r="BX370" s="44"/>
      <c r="BY370" s="44"/>
      <c r="BZ370" s="44"/>
      <c r="CA370" s="44"/>
      <c r="CB370" s="44"/>
      <c r="CC370" s="44"/>
      <c r="CD370" s="44"/>
      <c r="CE370" s="44"/>
      <c r="CF370" s="44"/>
      <c r="CG370" s="44"/>
      <c r="CH370" s="44"/>
    </row>
    <row r="371" spans="67:86" s="36" customFormat="1" ht="12.75" hidden="1">
      <c r="BO371" s="44"/>
      <c r="BP371" s="44"/>
      <c r="BQ371" s="44"/>
      <c r="BR371" s="44"/>
      <c r="BS371" s="44"/>
      <c r="BT371" s="44"/>
      <c r="BU371" s="44"/>
      <c r="BV371" s="44"/>
      <c r="BW371" s="44"/>
      <c r="BX371" s="44"/>
      <c r="BY371" s="44"/>
      <c r="BZ371" s="44"/>
      <c r="CA371" s="44"/>
      <c r="CB371" s="44"/>
      <c r="CC371" s="44"/>
      <c r="CD371" s="44"/>
      <c r="CE371" s="44"/>
      <c r="CF371" s="44"/>
      <c r="CG371" s="44"/>
      <c r="CH371" s="44"/>
    </row>
    <row r="372" spans="67:86" s="36" customFormat="1" ht="12.75" hidden="1">
      <c r="BO372" s="44"/>
      <c r="BP372" s="44"/>
      <c r="BQ372" s="44"/>
      <c r="BR372" s="44"/>
      <c r="BS372" s="44"/>
      <c r="BT372" s="44"/>
      <c r="BU372" s="44"/>
      <c r="BV372" s="44"/>
      <c r="BW372" s="44"/>
      <c r="BX372" s="44"/>
      <c r="BY372" s="44"/>
      <c r="BZ372" s="44"/>
      <c r="CA372" s="44"/>
      <c r="CB372" s="44"/>
      <c r="CC372" s="44"/>
      <c r="CD372" s="44"/>
      <c r="CE372" s="44"/>
      <c r="CF372" s="44"/>
      <c r="CG372" s="44"/>
      <c r="CH372" s="44"/>
    </row>
    <row r="373" spans="67:86" s="36" customFormat="1" ht="12.75" hidden="1">
      <c r="BO373" s="44"/>
      <c r="BP373" s="44"/>
      <c r="BQ373" s="44"/>
      <c r="BR373" s="44"/>
      <c r="BS373" s="44"/>
      <c r="BT373" s="44"/>
      <c r="BU373" s="44"/>
      <c r="BV373" s="44"/>
      <c r="BW373" s="44"/>
      <c r="BX373" s="44"/>
      <c r="BY373" s="44"/>
      <c r="BZ373" s="44"/>
      <c r="CA373" s="44"/>
      <c r="CB373" s="44"/>
      <c r="CC373" s="44"/>
      <c r="CD373" s="44"/>
      <c r="CE373" s="44"/>
      <c r="CF373" s="44"/>
      <c r="CG373" s="44"/>
      <c r="CH373" s="44"/>
    </row>
    <row r="374" spans="67:86" s="36" customFormat="1" ht="12.75" hidden="1">
      <c r="BO374" s="44"/>
      <c r="BP374" s="44"/>
      <c r="BQ374" s="44"/>
      <c r="BR374" s="44"/>
      <c r="BS374" s="44"/>
      <c r="BT374" s="44"/>
      <c r="BU374" s="44"/>
      <c r="BV374" s="44"/>
      <c r="BW374" s="44"/>
      <c r="BX374" s="44"/>
      <c r="BY374" s="44"/>
      <c r="BZ374" s="44"/>
      <c r="CA374" s="44"/>
      <c r="CB374" s="44"/>
      <c r="CC374" s="44"/>
      <c r="CD374" s="44"/>
      <c r="CE374" s="44"/>
      <c r="CF374" s="44"/>
      <c r="CG374" s="44"/>
      <c r="CH374" s="44"/>
    </row>
    <row r="375" spans="67:86" s="36" customFormat="1" ht="12.75" hidden="1">
      <c r="BO375" s="44"/>
      <c r="BP375" s="44"/>
      <c r="BQ375" s="44"/>
      <c r="BR375" s="44"/>
      <c r="BS375" s="44"/>
      <c r="BT375" s="44"/>
      <c r="BU375" s="44"/>
      <c r="BV375" s="44"/>
      <c r="BW375" s="44"/>
      <c r="BX375" s="44"/>
      <c r="BY375" s="44"/>
      <c r="BZ375" s="44"/>
      <c r="CA375" s="44"/>
      <c r="CB375" s="44"/>
      <c r="CC375" s="44"/>
      <c r="CD375" s="44"/>
      <c r="CE375" s="44"/>
      <c r="CF375" s="44"/>
      <c r="CG375" s="44"/>
      <c r="CH375" s="44"/>
    </row>
    <row r="376" spans="67:86" s="36" customFormat="1" ht="12.75" hidden="1">
      <c r="BO376" s="44"/>
      <c r="BP376" s="44"/>
      <c r="BQ376" s="44"/>
      <c r="BR376" s="44"/>
      <c r="BS376" s="44"/>
      <c r="BT376" s="44"/>
      <c r="BU376" s="44"/>
      <c r="BV376" s="44"/>
      <c r="BW376" s="44"/>
      <c r="BX376" s="44"/>
      <c r="BY376" s="44"/>
      <c r="BZ376" s="44"/>
      <c r="CA376" s="44"/>
      <c r="CB376" s="44"/>
      <c r="CC376" s="44"/>
      <c r="CD376" s="44"/>
      <c r="CE376" s="44"/>
      <c r="CF376" s="44"/>
      <c r="CG376" s="44"/>
      <c r="CH376" s="44"/>
    </row>
    <row r="377" spans="67:86" s="36" customFormat="1" ht="12.75" hidden="1">
      <c r="BO377" s="44"/>
      <c r="BP377" s="44"/>
      <c r="BQ377" s="44"/>
      <c r="BR377" s="44"/>
      <c r="BS377" s="44"/>
      <c r="BT377" s="44"/>
      <c r="BU377" s="44"/>
      <c r="BV377" s="44"/>
      <c r="BW377" s="44"/>
      <c r="BX377" s="44"/>
      <c r="BY377" s="44"/>
      <c r="BZ377" s="44"/>
      <c r="CA377" s="44"/>
      <c r="CB377" s="44"/>
      <c r="CC377" s="44"/>
      <c r="CD377" s="44"/>
      <c r="CE377" s="44"/>
      <c r="CF377" s="44"/>
      <c r="CG377" s="44"/>
      <c r="CH377" s="44"/>
    </row>
    <row r="378" spans="67:86" s="36" customFormat="1" ht="12.75" hidden="1">
      <c r="BO378" s="44"/>
      <c r="BP378" s="44"/>
      <c r="BQ378" s="44"/>
      <c r="BR378" s="44"/>
      <c r="BS378" s="44"/>
      <c r="BT378" s="44"/>
      <c r="BU378" s="44"/>
      <c r="BV378" s="44"/>
      <c r="BW378" s="44"/>
      <c r="BX378" s="44"/>
      <c r="BY378" s="44"/>
      <c r="BZ378" s="44"/>
      <c r="CA378" s="44"/>
      <c r="CB378" s="44"/>
      <c r="CC378" s="44"/>
      <c r="CD378" s="44"/>
      <c r="CE378" s="44"/>
      <c r="CF378" s="44"/>
      <c r="CG378" s="44"/>
      <c r="CH378" s="44"/>
    </row>
    <row r="379" spans="67:86" s="36" customFormat="1" ht="12.75" hidden="1">
      <c r="BO379" s="44"/>
      <c r="BP379" s="44"/>
      <c r="BQ379" s="44"/>
      <c r="BR379" s="44"/>
      <c r="BS379" s="44"/>
      <c r="BT379" s="44"/>
      <c r="BU379" s="44"/>
      <c r="BV379" s="44"/>
      <c r="BW379" s="44"/>
      <c r="BX379" s="44"/>
      <c r="BY379" s="44"/>
      <c r="BZ379" s="44"/>
      <c r="CA379" s="44"/>
      <c r="CB379" s="44"/>
      <c r="CC379" s="44"/>
      <c r="CD379" s="44"/>
      <c r="CE379" s="44"/>
      <c r="CF379" s="44"/>
      <c r="CG379" s="44"/>
      <c r="CH379" s="44"/>
    </row>
    <row r="380" spans="67:86" s="36" customFormat="1" ht="12.75" hidden="1">
      <c r="BO380" s="44"/>
      <c r="BP380" s="44"/>
      <c r="BQ380" s="44"/>
      <c r="BR380" s="44"/>
      <c r="BS380" s="44"/>
      <c r="BT380" s="44"/>
      <c r="BU380" s="44"/>
      <c r="BV380" s="44"/>
      <c r="BW380" s="44"/>
      <c r="BX380" s="44"/>
      <c r="BY380" s="44"/>
      <c r="BZ380" s="44"/>
      <c r="CA380" s="44"/>
      <c r="CB380" s="44"/>
      <c r="CC380" s="44"/>
      <c r="CD380" s="44"/>
      <c r="CE380" s="44"/>
      <c r="CF380" s="44"/>
      <c r="CG380" s="44"/>
      <c r="CH380" s="44"/>
    </row>
    <row r="381" spans="67:86" s="36" customFormat="1" ht="12.75" hidden="1">
      <c r="BO381" s="44"/>
      <c r="BP381" s="44"/>
      <c r="BQ381" s="44"/>
      <c r="BR381" s="44"/>
      <c r="BS381" s="44"/>
      <c r="BT381" s="44"/>
      <c r="BU381" s="44"/>
      <c r="BV381" s="44"/>
      <c r="BW381" s="44"/>
      <c r="BX381" s="44"/>
      <c r="BY381" s="44"/>
      <c r="BZ381" s="44"/>
      <c r="CA381" s="44"/>
      <c r="CB381" s="44"/>
      <c r="CC381" s="44"/>
      <c r="CD381" s="44"/>
      <c r="CE381" s="44"/>
      <c r="CF381" s="44"/>
      <c r="CG381" s="44"/>
      <c r="CH381" s="44"/>
    </row>
    <row r="382" spans="67:86" s="36" customFormat="1" ht="12.75" hidden="1">
      <c r="BO382" s="44"/>
      <c r="BP382" s="44"/>
      <c r="BQ382" s="44"/>
      <c r="BR382" s="44"/>
      <c r="BS382" s="44"/>
      <c r="BT382" s="44"/>
      <c r="BU382" s="44"/>
      <c r="BV382" s="44"/>
      <c r="BW382" s="44"/>
      <c r="BX382" s="44"/>
      <c r="BY382" s="44"/>
      <c r="BZ382" s="44"/>
      <c r="CA382" s="44"/>
      <c r="CB382" s="44"/>
      <c r="CC382" s="44"/>
      <c r="CD382" s="44"/>
      <c r="CE382" s="44"/>
      <c r="CF382" s="44"/>
      <c r="CG382" s="44"/>
      <c r="CH382" s="44"/>
    </row>
    <row r="383" spans="67:86" s="36" customFormat="1" ht="12.75" hidden="1">
      <c r="BO383" s="44"/>
      <c r="BP383" s="44"/>
      <c r="BQ383" s="44"/>
      <c r="BR383" s="44"/>
      <c r="BS383" s="44"/>
      <c r="BT383" s="44"/>
      <c r="BU383" s="44"/>
      <c r="BV383" s="44"/>
      <c r="BW383" s="44"/>
      <c r="BX383" s="44"/>
      <c r="BY383" s="44"/>
      <c r="BZ383" s="44"/>
      <c r="CA383" s="44"/>
      <c r="CB383" s="44"/>
      <c r="CC383" s="44"/>
      <c r="CD383" s="44"/>
      <c r="CE383" s="44"/>
      <c r="CF383" s="44"/>
      <c r="CG383" s="44"/>
      <c r="CH383" s="44"/>
    </row>
    <row r="384" spans="67:86" s="36" customFormat="1" ht="12.75" hidden="1">
      <c r="BO384" s="44"/>
      <c r="BP384" s="44"/>
      <c r="BQ384" s="44"/>
      <c r="BR384" s="44"/>
      <c r="BS384" s="44"/>
      <c r="BT384" s="44"/>
      <c r="BU384" s="44"/>
      <c r="BV384" s="44"/>
      <c r="BW384" s="44"/>
      <c r="BX384" s="44"/>
      <c r="BY384" s="44"/>
      <c r="BZ384" s="44"/>
      <c r="CA384" s="44"/>
      <c r="CB384" s="44"/>
      <c r="CC384" s="44"/>
      <c r="CD384" s="44"/>
      <c r="CE384" s="44"/>
      <c r="CF384" s="44"/>
      <c r="CG384" s="44"/>
      <c r="CH384" s="44"/>
    </row>
    <row r="385" spans="67:86" s="36" customFormat="1" ht="12.75" hidden="1">
      <c r="BO385" s="44"/>
      <c r="BP385" s="44"/>
      <c r="BQ385" s="44"/>
      <c r="BR385" s="44"/>
      <c r="BS385" s="44"/>
      <c r="BT385" s="44"/>
      <c r="BU385" s="44"/>
      <c r="BV385" s="44"/>
      <c r="BW385" s="44"/>
      <c r="BX385" s="44"/>
      <c r="BY385" s="44"/>
      <c r="BZ385" s="44"/>
      <c r="CA385" s="44"/>
      <c r="CB385" s="44"/>
      <c r="CC385" s="44"/>
      <c r="CD385" s="44"/>
      <c r="CE385" s="44"/>
      <c r="CF385" s="44"/>
      <c r="CG385" s="44"/>
      <c r="CH385" s="44"/>
    </row>
    <row r="386" spans="67:86" s="36" customFormat="1" ht="12.75" hidden="1">
      <c r="BO386" s="44"/>
      <c r="BP386" s="44"/>
      <c r="BQ386" s="44"/>
      <c r="BR386" s="44"/>
      <c r="BS386" s="44"/>
      <c r="BT386" s="44"/>
      <c r="BU386" s="44"/>
      <c r="BV386" s="44"/>
      <c r="BW386" s="44"/>
      <c r="BX386" s="44"/>
      <c r="BY386" s="44"/>
      <c r="BZ386" s="44"/>
      <c r="CA386" s="44"/>
      <c r="CB386" s="44"/>
      <c r="CC386" s="44"/>
      <c r="CD386" s="44"/>
      <c r="CE386" s="44"/>
      <c r="CF386" s="44"/>
      <c r="CG386" s="44"/>
      <c r="CH386" s="44"/>
    </row>
    <row r="387" spans="67:86" s="36" customFormat="1" ht="12.75" hidden="1">
      <c r="BO387" s="44"/>
      <c r="BP387" s="44"/>
      <c r="BQ387" s="44"/>
      <c r="BR387" s="44"/>
      <c r="BS387" s="44"/>
      <c r="BT387" s="44"/>
      <c r="BU387" s="44"/>
      <c r="BV387" s="44"/>
      <c r="BW387" s="44"/>
      <c r="BX387" s="44"/>
      <c r="BY387" s="44"/>
      <c r="BZ387" s="44"/>
      <c r="CA387" s="44"/>
      <c r="CB387" s="44"/>
      <c r="CC387" s="44"/>
      <c r="CD387" s="44"/>
      <c r="CE387" s="44"/>
      <c r="CF387" s="44"/>
      <c r="CG387" s="44"/>
      <c r="CH387" s="44"/>
    </row>
    <row r="388" spans="67:86" s="36" customFormat="1" ht="12.75" hidden="1">
      <c r="BO388" s="44"/>
      <c r="BP388" s="44"/>
      <c r="BQ388" s="44"/>
      <c r="BR388" s="44"/>
      <c r="BS388" s="44"/>
      <c r="BT388" s="44"/>
      <c r="BU388" s="44"/>
      <c r="BV388" s="44"/>
      <c r="BW388" s="44"/>
      <c r="BX388" s="44"/>
      <c r="BY388" s="44"/>
      <c r="BZ388" s="44"/>
      <c r="CA388" s="44"/>
      <c r="CB388" s="44"/>
      <c r="CC388" s="44"/>
      <c r="CD388" s="44"/>
      <c r="CE388" s="44"/>
      <c r="CF388" s="44"/>
      <c r="CG388" s="44"/>
      <c r="CH388" s="44"/>
    </row>
    <row r="389" spans="67:86" s="36" customFormat="1" ht="12.75" hidden="1">
      <c r="BO389" s="44"/>
      <c r="BP389" s="44"/>
      <c r="BQ389" s="44"/>
      <c r="BR389" s="44"/>
      <c r="BS389" s="44"/>
      <c r="BT389" s="44"/>
      <c r="BU389" s="44"/>
      <c r="BV389" s="44"/>
      <c r="BW389" s="44"/>
      <c r="BX389" s="44"/>
      <c r="BY389" s="44"/>
      <c r="BZ389" s="44"/>
      <c r="CA389" s="44"/>
      <c r="CB389" s="44"/>
      <c r="CC389" s="44"/>
      <c r="CD389" s="44"/>
      <c r="CE389" s="44"/>
      <c r="CF389" s="44"/>
      <c r="CG389" s="44"/>
      <c r="CH389" s="44"/>
    </row>
    <row r="390" spans="67:86" s="36" customFormat="1" ht="12.75" hidden="1">
      <c r="BO390" s="44"/>
      <c r="BP390" s="44"/>
      <c r="BQ390" s="44"/>
      <c r="BR390" s="44"/>
      <c r="BS390" s="44"/>
      <c r="BT390" s="44"/>
      <c r="BU390" s="44"/>
      <c r="BV390" s="44"/>
      <c r="BW390" s="44"/>
      <c r="BX390" s="44"/>
      <c r="BY390" s="44"/>
      <c r="BZ390" s="44"/>
      <c r="CA390" s="44"/>
      <c r="CB390" s="44"/>
      <c r="CC390" s="44"/>
      <c r="CD390" s="44"/>
      <c r="CE390" s="44"/>
      <c r="CF390" s="44"/>
      <c r="CG390" s="44"/>
      <c r="CH390" s="44"/>
    </row>
    <row r="391" spans="67:86" s="36" customFormat="1" ht="12.75" hidden="1">
      <c r="BO391" s="44"/>
      <c r="BP391" s="44"/>
      <c r="BQ391" s="44"/>
      <c r="BR391" s="44"/>
      <c r="BS391" s="44"/>
      <c r="BT391" s="44"/>
      <c r="BU391" s="44"/>
      <c r="BV391" s="44"/>
      <c r="BW391" s="44"/>
      <c r="BX391" s="44"/>
      <c r="BY391" s="44"/>
      <c r="BZ391" s="44"/>
      <c r="CA391" s="44"/>
      <c r="CB391" s="44"/>
      <c r="CC391" s="44"/>
      <c r="CD391" s="44"/>
      <c r="CE391" s="44"/>
      <c r="CF391" s="44"/>
      <c r="CG391" s="44"/>
      <c r="CH391" s="44"/>
    </row>
    <row r="392" spans="67:86" s="36" customFormat="1" ht="12.75" hidden="1">
      <c r="BO392" s="44"/>
      <c r="BP392" s="44"/>
      <c r="BQ392" s="44"/>
      <c r="BR392" s="44"/>
      <c r="BS392" s="44"/>
      <c r="BT392" s="44"/>
      <c r="BU392" s="44"/>
      <c r="BV392" s="44"/>
      <c r="BW392" s="44"/>
      <c r="BX392" s="44"/>
      <c r="BY392" s="44"/>
      <c r="BZ392" s="44"/>
      <c r="CA392" s="44"/>
      <c r="CB392" s="44"/>
      <c r="CC392" s="44"/>
      <c r="CD392" s="44"/>
      <c r="CE392" s="44"/>
      <c r="CF392" s="44"/>
      <c r="CG392" s="44"/>
      <c r="CH392" s="44"/>
    </row>
    <row r="393" spans="67:86" s="36" customFormat="1" ht="12.75" hidden="1">
      <c r="BO393" s="44"/>
      <c r="BP393" s="44"/>
      <c r="BQ393" s="44"/>
      <c r="BR393" s="44"/>
      <c r="BS393" s="44"/>
      <c r="BT393" s="44"/>
      <c r="BU393" s="44"/>
      <c r="BV393" s="44"/>
      <c r="BW393" s="44"/>
      <c r="BX393" s="44"/>
      <c r="BY393" s="44"/>
      <c r="BZ393" s="44"/>
      <c r="CA393" s="44"/>
      <c r="CB393" s="44"/>
      <c r="CC393" s="44"/>
      <c r="CD393" s="44"/>
      <c r="CE393" s="44"/>
      <c r="CF393" s="44"/>
      <c r="CG393" s="44"/>
      <c r="CH393" s="44"/>
    </row>
    <row r="394" spans="67:86" s="36" customFormat="1" ht="12.75" hidden="1">
      <c r="BO394" s="44"/>
      <c r="BP394" s="44"/>
      <c r="BQ394" s="44"/>
      <c r="BR394" s="44"/>
      <c r="BS394" s="44"/>
      <c r="BT394" s="44"/>
      <c r="BU394" s="44"/>
      <c r="BV394" s="44"/>
      <c r="BW394" s="44"/>
      <c r="BX394" s="44"/>
      <c r="BY394" s="44"/>
      <c r="BZ394" s="44"/>
      <c r="CA394" s="44"/>
      <c r="CB394" s="44"/>
      <c r="CC394" s="44"/>
      <c r="CD394" s="44"/>
      <c r="CE394" s="44"/>
      <c r="CF394" s="44"/>
      <c r="CG394" s="44"/>
      <c r="CH394" s="44"/>
    </row>
    <row r="395" spans="67:86" s="36" customFormat="1" ht="12.75" hidden="1">
      <c r="BO395" s="44"/>
      <c r="BP395" s="44"/>
      <c r="BQ395" s="44"/>
      <c r="BR395" s="44"/>
      <c r="BS395" s="44"/>
      <c r="BT395" s="44"/>
      <c r="BU395" s="44"/>
      <c r="BV395" s="44"/>
      <c r="BW395" s="44"/>
      <c r="BX395" s="44"/>
      <c r="BY395" s="44"/>
      <c r="BZ395" s="44"/>
      <c r="CA395" s="44"/>
      <c r="CB395" s="44"/>
      <c r="CC395" s="44"/>
      <c r="CD395" s="44"/>
      <c r="CE395" s="44"/>
      <c r="CF395" s="44"/>
      <c r="CG395" s="44"/>
      <c r="CH395" s="44"/>
    </row>
    <row r="396" spans="2:86" s="36" customFormat="1" ht="12.75" hidden="1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O396" s="44"/>
      <c r="BP396" s="44"/>
      <c r="BQ396" s="44"/>
      <c r="BR396" s="44"/>
      <c r="BS396" s="44"/>
      <c r="BT396" s="44"/>
      <c r="BU396" s="44"/>
      <c r="BV396" s="44"/>
      <c r="BW396" s="44"/>
      <c r="BX396" s="44"/>
      <c r="BY396" s="44"/>
      <c r="BZ396" s="44"/>
      <c r="CA396" s="44"/>
      <c r="CB396" s="44"/>
      <c r="CC396" s="44"/>
      <c r="CD396" s="44"/>
      <c r="CE396" s="44"/>
      <c r="CF396" s="44"/>
      <c r="CG396" s="44"/>
      <c r="CH396" s="44"/>
    </row>
    <row r="397" spans="2:86" s="36" customFormat="1" ht="12.75" hidden="1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O397" s="44"/>
      <c r="BP397" s="44"/>
      <c r="BQ397" s="44"/>
      <c r="BR397" s="44"/>
      <c r="BS397" s="44"/>
      <c r="BT397" s="44"/>
      <c r="BU397" s="44"/>
      <c r="BV397" s="44"/>
      <c r="BW397" s="44"/>
      <c r="BX397" s="44"/>
      <c r="BY397" s="44"/>
      <c r="BZ397" s="44"/>
      <c r="CA397" s="44"/>
      <c r="CB397" s="44"/>
      <c r="CC397" s="44"/>
      <c r="CD397" s="44"/>
      <c r="CE397" s="44"/>
      <c r="CF397" s="44"/>
      <c r="CG397" s="44"/>
      <c r="CH397" s="44"/>
    </row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</sheetData>
  <sheetProtection sheet="1" scenarios="1" selectLockedCells="1"/>
  <mergeCells count="408">
    <mergeCell ref="AW14:BA14"/>
    <mergeCell ref="J99:K99"/>
    <mergeCell ref="J98:K98"/>
    <mergeCell ref="B14:G14"/>
    <mergeCell ref="H14:K14"/>
    <mergeCell ref="U14:V14"/>
    <mergeCell ref="X14:AB14"/>
    <mergeCell ref="H26:K26"/>
    <mergeCell ref="X70:AB70"/>
    <mergeCell ref="AC70:AH70"/>
    <mergeCell ref="J105:K105"/>
    <mergeCell ref="J104:K104"/>
    <mergeCell ref="J103:K103"/>
    <mergeCell ref="J102:K102"/>
    <mergeCell ref="J101:K101"/>
    <mergeCell ref="J100:K100"/>
    <mergeCell ref="BE85:BH85"/>
    <mergeCell ref="L105:AF105"/>
    <mergeCell ref="L104:AF104"/>
    <mergeCell ref="L103:AF103"/>
    <mergeCell ref="L102:AF102"/>
    <mergeCell ref="L101:AF101"/>
    <mergeCell ref="L100:AF100"/>
    <mergeCell ref="L99:AF99"/>
    <mergeCell ref="L98:AF98"/>
    <mergeCell ref="AZ92:BD92"/>
    <mergeCell ref="BE84:BH84"/>
    <mergeCell ref="C81:D82"/>
    <mergeCell ref="E81:H82"/>
    <mergeCell ref="BE89:BH89"/>
    <mergeCell ref="AZ88:BD88"/>
    <mergeCell ref="I82:AC82"/>
    <mergeCell ref="AZ84:BD84"/>
    <mergeCell ref="E88:H88"/>
    <mergeCell ref="BE82:BH82"/>
    <mergeCell ref="BE81:BH81"/>
    <mergeCell ref="BC30:BE30"/>
    <mergeCell ref="BC33:BE33"/>
    <mergeCell ref="AZ74:BD74"/>
    <mergeCell ref="E72:H72"/>
    <mergeCell ref="H34:K34"/>
    <mergeCell ref="E73:H74"/>
    <mergeCell ref="BC73:BD73"/>
    <mergeCell ref="E30:G30"/>
    <mergeCell ref="H33:K33"/>
    <mergeCell ref="H30:K30"/>
    <mergeCell ref="AI70:AM70"/>
    <mergeCell ref="L28:AF28"/>
    <mergeCell ref="L27:AF27"/>
    <mergeCell ref="H29:K29"/>
    <mergeCell ref="H28:K28"/>
    <mergeCell ref="H27:K27"/>
    <mergeCell ref="L29:AF29"/>
    <mergeCell ref="AH35:BB35"/>
    <mergeCell ref="K52:L52"/>
    <mergeCell ref="K50:L50"/>
    <mergeCell ref="BF31:BG31"/>
    <mergeCell ref="BF32:BG32"/>
    <mergeCell ref="E76:H76"/>
    <mergeCell ref="L32:AF32"/>
    <mergeCell ref="AH36:BB36"/>
    <mergeCell ref="H35:K35"/>
    <mergeCell ref="L34:AF34"/>
    <mergeCell ref="L35:AF35"/>
    <mergeCell ref="BC32:BE32"/>
    <mergeCell ref="BF35:BG35"/>
    <mergeCell ref="AZ93:BB93"/>
    <mergeCell ref="AZ94:BD94"/>
    <mergeCell ref="AZ90:BD90"/>
    <mergeCell ref="AZ89:BB89"/>
    <mergeCell ref="BC89:BD89"/>
    <mergeCell ref="AE94:AY94"/>
    <mergeCell ref="I92:AY92"/>
    <mergeCell ref="I89:AC89"/>
    <mergeCell ref="I72:AY72"/>
    <mergeCell ref="E93:H94"/>
    <mergeCell ref="E92:H92"/>
    <mergeCell ref="E89:H90"/>
    <mergeCell ref="E77:H78"/>
    <mergeCell ref="I88:AY88"/>
    <mergeCell ref="E85:H86"/>
    <mergeCell ref="E80:H80"/>
    <mergeCell ref="I85:AC85"/>
    <mergeCell ref="I76:AY76"/>
    <mergeCell ref="BE94:BH94"/>
    <mergeCell ref="BE93:BH93"/>
    <mergeCell ref="BE92:BH92"/>
    <mergeCell ref="BE90:BH90"/>
    <mergeCell ref="BE88:BH88"/>
    <mergeCell ref="BE86:BH86"/>
    <mergeCell ref="C65:F65"/>
    <mergeCell ref="C64:F64"/>
    <mergeCell ref="BC93:BD93"/>
    <mergeCell ref="K63:L63"/>
    <mergeCell ref="AZ80:BD80"/>
    <mergeCell ref="AZ81:BB81"/>
    <mergeCell ref="BC81:BD81"/>
    <mergeCell ref="AZ76:BD76"/>
    <mergeCell ref="I77:AC77"/>
    <mergeCell ref="I78:AC78"/>
    <mergeCell ref="BE80:BH80"/>
    <mergeCell ref="K51:L51"/>
    <mergeCell ref="I73:AC73"/>
    <mergeCell ref="BE78:BH78"/>
    <mergeCell ref="I74:AC74"/>
    <mergeCell ref="AE77:AY77"/>
    <mergeCell ref="AE73:AY73"/>
    <mergeCell ref="AZ78:BD78"/>
    <mergeCell ref="BC77:BD77"/>
    <mergeCell ref="AZ77:BB77"/>
    <mergeCell ref="C61:F61"/>
    <mergeCell ref="G61:I61"/>
    <mergeCell ref="K61:AG61"/>
    <mergeCell ref="C52:F52"/>
    <mergeCell ref="C50:F50"/>
    <mergeCell ref="AZ73:BB73"/>
    <mergeCell ref="G62:I62"/>
    <mergeCell ref="G52:I52"/>
    <mergeCell ref="G51:I51"/>
    <mergeCell ref="G50:I50"/>
    <mergeCell ref="I81:AC81"/>
    <mergeCell ref="AE74:AY74"/>
    <mergeCell ref="AZ85:BB85"/>
    <mergeCell ref="BC85:BD85"/>
    <mergeCell ref="AZ86:BD86"/>
    <mergeCell ref="AE78:AY78"/>
    <mergeCell ref="I80:AY80"/>
    <mergeCell ref="K49:L49"/>
    <mergeCell ref="AW64:AY64"/>
    <mergeCell ref="AZ82:BD82"/>
    <mergeCell ref="AE85:AY85"/>
    <mergeCell ref="AE81:AY81"/>
    <mergeCell ref="I84:AY84"/>
    <mergeCell ref="AE82:AY82"/>
    <mergeCell ref="G49:I49"/>
    <mergeCell ref="G64:I64"/>
    <mergeCell ref="G63:I63"/>
    <mergeCell ref="C60:I60"/>
    <mergeCell ref="C62:F62"/>
    <mergeCell ref="C49:F49"/>
    <mergeCell ref="AW65:AY65"/>
    <mergeCell ref="BN65:BP65"/>
    <mergeCell ref="BK62:BM62"/>
    <mergeCell ref="BI62:BJ62"/>
    <mergeCell ref="BF62:BG62"/>
    <mergeCell ref="BN63:BP63"/>
    <mergeCell ref="BN64:BP64"/>
    <mergeCell ref="BF63:BG63"/>
    <mergeCell ref="BI64:BJ64"/>
    <mergeCell ref="BF64:BG64"/>
    <mergeCell ref="BK61:BM61"/>
    <mergeCell ref="BI51:BJ51"/>
    <mergeCell ref="BF52:BG52"/>
    <mergeCell ref="BN52:BP52"/>
    <mergeCell ref="BN61:BP61"/>
    <mergeCell ref="BF61:BJ61"/>
    <mergeCell ref="BI52:BJ52"/>
    <mergeCell ref="BK52:BM52"/>
    <mergeCell ref="BK51:BM51"/>
    <mergeCell ref="BC52:BE52"/>
    <mergeCell ref="AZ49:BB49"/>
    <mergeCell ref="AZ52:BB52"/>
    <mergeCell ref="BC51:BE51"/>
    <mergeCell ref="BC50:BE50"/>
    <mergeCell ref="BC49:BE49"/>
    <mergeCell ref="AZ50:BB50"/>
    <mergeCell ref="AZ51:BB51"/>
    <mergeCell ref="BN50:BP50"/>
    <mergeCell ref="AW49:AY49"/>
    <mergeCell ref="AW51:AY51"/>
    <mergeCell ref="AT49:AV49"/>
    <mergeCell ref="AW50:AY50"/>
    <mergeCell ref="AT50:AV50"/>
    <mergeCell ref="AT51:AV51"/>
    <mergeCell ref="BN51:BP51"/>
    <mergeCell ref="AT48:AV48"/>
    <mergeCell ref="AW48:AY48"/>
    <mergeCell ref="AZ48:BB48"/>
    <mergeCell ref="BC48:BE48"/>
    <mergeCell ref="BK49:BM49"/>
    <mergeCell ref="BK50:BM50"/>
    <mergeCell ref="BN62:BP62"/>
    <mergeCell ref="BN48:BP48"/>
    <mergeCell ref="BF48:BJ48"/>
    <mergeCell ref="BK48:BM48"/>
    <mergeCell ref="BI49:BJ49"/>
    <mergeCell ref="BI50:BJ50"/>
    <mergeCell ref="BF50:BG50"/>
    <mergeCell ref="BF51:BG51"/>
    <mergeCell ref="BN49:BP49"/>
    <mergeCell ref="BF49:BG49"/>
    <mergeCell ref="AW61:AY61"/>
    <mergeCell ref="AW62:AY62"/>
    <mergeCell ref="AW63:AY63"/>
    <mergeCell ref="AT52:AV52"/>
    <mergeCell ref="AT61:AV61"/>
    <mergeCell ref="AW52:AY52"/>
    <mergeCell ref="BE72:BH72"/>
    <mergeCell ref="C63:F63"/>
    <mergeCell ref="E35:G35"/>
    <mergeCell ref="C36:D36"/>
    <mergeCell ref="C38:D38"/>
    <mergeCell ref="C37:D37"/>
    <mergeCell ref="E37:G37"/>
    <mergeCell ref="E36:G36"/>
    <mergeCell ref="H37:K37"/>
    <mergeCell ref="H36:K36"/>
    <mergeCell ref="K65:L65"/>
    <mergeCell ref="AT62:AV62"/>
    <mergeCell ref="AT63:AV63"/>
    <mergeCell ref="G65:I65"/>
    <mergeCell ref="AN62:AP62"/>
    <mergeCell ref="AK65:AM65"/>
    <mergeCell ref="AK62:AM62"/>
    <mergeCell ref="AK64:AM64"/>
    <mergeCell ref="AK63:AM63"/>
    <mergeCell ref="K64:L64"/>
    <mergeCell ref="BC61:BE61"/>
    <mergeCell ref="BC65:BE65"/>
    <mergeCell ref="AZ65:BB65"/>
    <mergeCell ref="AZ62:BB62"/>
    <mergeCell ref="BC62:BE62"/>
    <mergeCell ref="BC63:BE63"/>
    <mergeCell ref="AZ64:BB64"/>
    <mergeCell ref="AZ61:BB61"/>
    <mergeCell ref="BK65:BM65"/>
    <mergeCell ref="AT65:AV65"/>
    <mergeCell ref="BI63:BJ63"/>
    <mergeCell ref="BK64:BM64"/>
    <mergeCell ref="AT64:AV64"/>
    <mergeCell ref="BC64:BE64"/>
    <mergeCell ref="AZ63:BB63"/>
    <mergeCell ref="BI65:BJ65"/>
    <mergeCell ref="BF65:BG65"/>
    <mergeCell ref="BK63:BM63"/>
    <mergeCell ref="E32:G32"/>
    <mergeCell ref="E34:G34"/>
    <mergeCell ref="AH29:BB29"/>
    <mergeCell ref="AH32:BB32"/>
    <mergeCell ref="H31:K31"/>
    <mergeCell ref="AH31:BB31"/>
    <mergeCell ref="AH30:BB30"/>
    <mergeCell ref="H32:K32"/>
    <mergeCell ref="L30:AF30"/>
    <mergeCell ref="AH34:BB34"/>
    <mergeCell ref="L36:AF36"/>
    <mergeCell ref="H70:K70"/>
    <mergeCell ref="AN70:AV70"/>
    <mergeCell ref="AW70:BA70"/>
    <mergeCell ref="AC18:AW18"/>
    <mergeCell ref="D18:X18"/>
    <mergeCell ref="L26:BB26"/>
    <mergeCell ref="U70:V70"/>
    <mergeCell ref="E33:G33"/>
    <mergeCell ref="E31:G31"/>
    <mergeCell ref="C33:D33"/>
    <mergeCell ref="C72:D72"/>
    <mergeCell ref="C34:D34"/>
    <mergeCell ref="C35:D35"/>
    <mergeCell ref="C32:D32"/>
    <mergeCell ref="AH33:BB33"/>
    <mergeCell ref="L33:AF33"/>
    <mergeCell ref="H38:K38"/>
    <mergeCell ref="L38:AF38"/>
    <mergeCell ref="L37:AF37"/>
    <mergeCell ref="C26:D26"/>
    <mergeCell ref="E26:G26"/>
    <mergeCell ref="C89:D90"/>
    <mergeCell ref="B70:G70"/>
    <mergeCell ref="C77:D78"/>
    <mergeCell ref="E38:G38"/>
    <mergeCell ref="C84:D84"/>
    <mergeCell ref="E28:G28"/>
    <mergeCell ref="C29:D29"/>
    <mergeCell ref="E29:G29"/>
    <mergeCell ref="C93:D94"/>
    <mergeCell ref="C92:D92"/>
    <mergeCell ref="C76:D76"/>
    <mergeCell ref="C73:D74"/>
    <mergeCell ref="C88:D88"/>
    <mergeCell ref="C80:D80"/>
    <mergeCell ref="C85:D86"/>
    <mergeCell ref="E84:H84"/>
    <mergeCell ref="BF37:BG37"/>
    <mergeCell ref="I94:AC94"/>
    <mergeCell ref="AE90:AY90"/>
    <mergeCell ref="I90:AC90"/>
    <mergeCell ref="AE86:AY86"/>
    <mergeCell ref="I86:AC86"/>
    <mergeCell ref="AE93:AY93"/>
    <mergeCell ref="AE89:AY89"/>
    <mergeCell ref="I93:AC93"/>
    <mergeCell ref="BF28:BG28"/>
    <mergeCell ref="BC31:BE31"/>
    <mergeCell ref="BF33:BG33"/>
    <mergeCell ref="AH37:BB37"/>
    <mergeCell ref="AH38:BB38"/>
    <mergeCell ref="BC36:BE36"/>
    <mergeCell ref="BF36:BG36"/>
    <mergeCell ref="BC37:BE37"/>
    <mergeCell ref="BF38:BG38"/>
    <mergeCell ref="BC38:BE38"/>
    <mergeCell ref="C51:F51"/>
    <mergeCell ref="C47:I47"/>
    <mergeCell ref="G48:I48"/>
    <mergeCell ref="C48:F48"/>
    <mergeCell ref="BC26:BG26"/>
    <mergeCell ref="BC27:BE27"/>
    <mergeCell ref="BC28:BE28"/>
    <mergeCell ref="BF29:BG29"/>
    <mergeCell ref="BF27:BG27"/>
    <mergeCell ref="BC29:BE29"/>
    <mergeCell ref="AH28:BB28"/>
    <mergeCell ref="AH27:BB27"/>
    <mergeCell ref="L31:AF31"/>
    <mergeCell ref="C28:D28"/>
    <mergeCell ref="C27:D27"/>
    <mergeCell ref="E27:G27"/>
    <mergeCell ref="C30:D30"/>
    <mergeCell ref="C31:D31"/>
    <mergeCell ref="C8:AU8"/>
    <mergeCell ref="C4:AU4"/>
    <mergeCell ref="C3:AU3"/>
    <mergeCell ref="C2:AU2"/>
    <mergeCell ref="C6:AU6"/>
    <mergeCell ref="D22:X22"/>
    <mergeCell ref="D21:X21"/>
    <mergeCell ref="D20:X20"/>
    <mergeCell ref="D19:X19"/>
    <mergeCell ref="AC14:AH14"/>
    <mergeCell ref="AH50:AJ50"/>
    <mergeCell ref="AH49:AJ49"/>
    <mergeCell ref="AH65:AJ65"/>
    <mergeCell ref="AH64:AJ64"/>
    <mergeCell ref="AH63:AJ63"/>
    <mergeCell ref="AH62:AJ62"/>
    <mergeCell ref="AH54:AJ61"/>
    <mergeCell ref="AH52:AJ52"/>
    <mergeCell ref="AH51:AJ51"/>
    <mergeCell ref="AQ49:AS49"/>
    <mergeCell ref="AN49:AP49"/>
    <mergeCell ref="AK49:AM49"/>
    <mergeCell ref="AQ65:AS65"/>
    <mergeCell ref="AQ64:AS64"/>
    <mergeCell ref="AQ63:AS63"/>
    <mergeCell ref="AQ62:AS62"/>
    <mergeCell ref="AN65:AP65"/>
    <mergeCell ref="AN64:AP64"/>
    <mergeCell ref="AN63:AP63"/>
    <mergeCell ref="AK41:AM48"/>
    <mergeCell ref="AK52:AM52"/>
    <mergeCell ref="AK51:AM51"/>
    <mergeCell ref="AK50:AM50"/>
    <mergeCell ref="AQ50:AS50"/>
    <mergeCell ref="AN52:AP52"/>
    <mergeCell ref="AN51:AP51"/>
    <mergeCell ref="AN50:AP50"/>
    <mergeCell ref="AQ52:AS52"/>
    <mergeCell ref="AQ51:AS51"/>
    <mergeCell ref="M51:AG51"/>
    <mergeCell ref="M50:AG50"/>
    <mergeCell ref="M49:AG49"/>
    <mergeCell ref="K62:L62"/>
    <mergeCell ref="AH41:AJ48"/>
    <mergeCell ref="AQ54:AS61"/>
    <mergeCell ref="AN54:AP61"/>
    <mergeCell ref="AK54:AM61"/>
    <mergeCell ref="AQ41:AS48"/>
    <mergeCell ref="AN41:AP48"/>
    <mergeCell ref="BF30:BG30"/>
    <mergeCell ref="BC34:BE34"/>
    <mergeCell ref="BC35:BE35"/>
    <mergeCell ref="AZ72:BD72"/>
    <mergeCell ref="K48:AG48"/>
    <mergeCell ref="M65:AG65"/>
    <mergeCell ref="M64:AG64"/>
    <mergeCell ref="M63:AG63"/>
    <mergeCell ref="M62:AG62"/>
    <mergeCell ref="M52:AG52"/>
    <mergeCell ref="B11:G11"/>
    <mergeCell ref="H11:K11"/>
    <mergeCell ref="U11:V11"/>
    <mergeCell ref="X11:AB11"/>
    <mergeCell ref="AZ3:BG3"/>
    <mergeCell ref="BE77:BH77"/>
    <mergeCell ref="BE76:BH76"/>
    <mergeCell ref="BE74:BH74"/>
    <mergeCell ref="BE73:BH73"/>
    <mergeCell ref="BF34:BG34"/>
    <mergeCell ref="AC20:AW20"/>
    <mergeCell ref="AC19:AW19"/>
    <mergeCell ref="AC22:AW22"/>
    <mergeCell ref="AC21:AW21"/>
    <mergeCell ref="AC11:AH11"/>
    <mergeCell ref="AI11:AM11"/>
    <mergeCell ref="AN11:AV11"/>
    <mergeCell ref="AW11:BA11"/>
    <mergeCell ref="AI14:AM14"/>
    <mergeCell ref="AN14:AV14"/>
    <mergeCell ref="B116:AV116"/>
    <mergeCell ref="B112:AV112"/>
    <mergeCell ref="B113:AV113"/>
    <mergeCell ref="B114:AV114"/>
    <mergeCell ref="B115:AV115"/>
    <mergeCell ref="B108:AV108"/>
    <mergeCell ref="B109:AV109"/>
    <mergeCell ref="B110:AV110"/>
    <mergeCell ref="B111:AV111"/>
  </mergeCells>
  <conditionalFormatting sqref="I77 I89 I93 I73 I85 I81 L27:L38">
    <cfRule type="expression" priority="1" dxfId="34" stopIfTrue="1">
      <formula>AND(AZ27&gt;BC27,AZ27&lt;&gt;"",BC27&lt;&gt;"")</formula>
    </cfRule>
    <cfRule type="expression" priority="2" dxfId="33" stopIfTrue="1">
      <formula>AND(AZ27=BC27,AZ27&lt;&gt;"",BC27&lt;&gt;"")</formula>
    </cfRule>
    <cfRule type="expression" priority="3" dxfId="0" stopIfTrue="1">
      <formula>AND(AZ27&lt;BC27,AZ27&lt;&gt;"",BC27&lt;&gt;"")</formula>
    </cfRule>
  </conditionalFormatting>
  <conditionalFormatting sqref="AE77 AE89 AE93 AE73 AE85 AE81 AH27:AH38">
    <cfRule type="expression" priority="4" dxfId="34" stopIfTrue="1">
      <formula>AND(BC27&gt;AZ27,AZ27&lt;&gt;"",BC27&lt;&gt;"")</formula>
    </cfRule>
    <cfRule type="expression" priority="5" dxfId="33" stopIfTrue="1">
      <formula>AND(BC27=AZ27,AZ27&lt;&gt;"",BC27&lt;&gt;"")</formula>
    </cfRule>
    <cfRule type="expression" priority="6" dxfId="0" stopIfTrue="1">
      <formula>AND(BC27&lt;AZ27,AZ27&lt;&gt;"",BC27&lt;&gt;"")</formula>
    </cfRule>
  </conditionalFormatting>
  <conditionalFormatting sqref="BC27:BE38 AZ73:BB73 AZ77:BB77 AZ89:BB89 AZ93:BB93 AZ81:BB81 AZ85:BB85">
    <cfRule type="expression" priority="7" dxfId="75" stopIfTrue="1">
      <formula>AND(BC27&lt;&gt;"",ISBLANK(AZ27))</formula>
    </cfRule>
    <cfRule type="expression" priority="8" dxfId="39" stopIfTrue="1">
      <formula>ISBLANK(AZ27)</formula>
    </cfRule>
  </conditionalFormatting>
  <conditionalFormatting sqref="BF27:BG38 BC73:BD73 BC77:BD77 BC89:BD89 BC93:BD93 BC81:BD81 BC85:BD85">
    <cfRule type="expression" priority="9" dxfId="75" stopIfTrue="1">
      <formula>AND(AZ27&lt;&gt;"",ISBLANK(BC27))</formula>
    </cfRule>
    <cfRule type="expression" priority="10" dxfId="39" stopIfTrue="1">
      <formula>ISBLANK(BC27)</formula>
    </cfRule>
  </conditionalFormatting>
  <conditionalFormatting sqref="AT53:BP59 AH52:BP52 M53:M59">
    <cfRule type="expression" priority="11" dxfId="0" stopIfTrue="1">
      <formula>$K$52=""</formula>
    </cfRule>
  </conditionalFormatting>
  <conditionalFormatting sqref="AH49:BP49">
    <cfRule type="expression" priority="12" dxfId="0" stopIfTrue="1">
      <formula>$K$50=""</formula>
    </cfRule>
  </conditionalFormatting>
  <conditionalFormatting sqref="AH50:BP50">
    <cfRule type="expression" priority="13" dxfId="0" stopIfTrue="1">
      <formula>$K$50=""</formula>
    </cfRule>
    <cfRule type="expression" priority="14" dxfId="0" stopIfTrue="1">
      <formula>$K$51=""</formula>
    </cfRule>
  </conditionalFormatting>
  <conditionalFormatting sqref="AH51:BP51">
    <cfRule type="expression" priority="15" dxfId="0" stopIfTrue="1">
      <formula>$K$51=""</formula>
    </cfRule>
    <cfRule type="expression" priority="16" dxfId="0" stopIfTrue="1">
      <formula>$K$52=""</formula>
    </cfRule>
  </conditionalFormatting>
  <conditionalFormatting sqref="AH62:BP62">
    <cfRule type="expression" priority="17" dxfId="0" stopIfTrue="1">
      <formula>$K$63=""</formula>
    </cfRule>
  </conditionalFormatting>
  <conditionalFormatting sqref="AH63:BP63">
    <cfRule type="expression" priority="18" dxfId="0" stopIfTrue="1">
      <formula>$K$63=""</formula>
    </cfRule>
    <cfRule type="expression" priority="19" dxfId="0" stopIfTrue="1">
      <formula>$K$64=""</formula>
    </cfRule>
  </conditionalFormatting>
  <conditionalFormatting sqref="AH64:BP64">
    <cfRule type="expression" priority="20" dxfId="0" stopIfTrue="1">
      <formula>$K$64=""</formula>
    </cfRule>
    <cfRule type="expression" priority="21" dxfId="0" stopIfTrue="1">
      <formula>$K$65=""</formula>
    </cfRule>
  </conditionalFormatting>
  <conditionalFormatting sqref="AH65:BP65">
    <cfRule type="expression" priority="22" dxfId="0" stopIfTrue="1">
      <formula>$K$65=""</formula>
    </cfRule>
  </conditionalFormatting>
  <conditionalFormatting sqref="M49">
    <cfRule type="expression" priority="23" dxfId="1" stopIfTrue="1">
      <formula>$AT$49=""</formula>
    </cfRule>
    <cfRule type="expression" priority="24" dxfId="0" stopIfTrue="1">
      <formula>$K$50=""</formula>
    </cfRule>
  </conditionalFormatting>
  <conditionalFormatting sqref="M50">
    <cfRule type="expression" priority="25" dxfId="1" stopIfTrue="1">
      <formula>$AT$50=""</formula>
    </cfRule>
    <cfRule type="expression" priority="26" dxfId="0" stopIfTrue="1">
      <formula>$K$50=""</formula>
    </cfRule>
    <cfRule type="expression" priority="27" dxfId="0" stopIfTrue="1">
      <formula>$K$51=""</formula>
    </cfRule>
  </conditionalFormatting>
  <conditionalFormatting sqref="M51">
    <cfRule type="expression" priority="28" dxfId="1" stopIfTrue="1">
      <formula>$AT$51=""</formula>
    </cfRule>
    <cfRule type="expression" priority="29" dxfId="0" stopIfTrue="1">
      <formula>$K$51=""</formula>
    </cfRule>
    <cfRule type="expression" priority="30" dxfId="0" stopIfTrue="1">
      <formula>$K$52=""</formula>
    </cfRule>
  </conditionalFormatting>
  <conditionalFormatting sqref="M52">
    <cfRule type="expression" priority="31" dxfId="1" stopIfTrue="1">
      <formula>$AT$52=""</formula>
    </cfRule>
    <cfRule type="expression" priority="32" dxfId="0" stopIfTrue="1">
      <formula>$K$52=""</formula>
    </cfRule>
  </conditionalFormatting>
  <conditionalFormatting sqref="M62">
    <cfRule type="expression" priority="33" dxfId="1" stopIfTrue="1">
      <formula>$AT$62=""</formula>
    </cfRule>
    <cfRule type="expression" priority="34" dxfId="0" stopIfTrue="1">
      <formula>$K$63=""</formula>
    </cfRule>
  </conditionalFormatting>
  <conditionalFormatting sqref="M63">
    <cfRule type="expression" priority="35" dxfId="1" stopIfTrue="1">
      <formula>$AT$63=""</formula>
    </cfRule>
    <cfRule type="expression" priority="36" dxfId="0" stopIfTrue="1">
      <formula>$K$63=""</formula>
    </cfRule>
    <cfRule type="expression" priority="37" dxfId="0" stopIfTrue="1">
      <formula>$K$64=""</formula>
    </cfRule>
  </conditionalFormatting>
  <conditionalFormatting sqref="M64">
    <cfRule type="expression" priority="38" dxfId="1" stopIfTrue="1">
      <formula>$AT$64=""</formula>
    </cfRule>
    <cfRule type="expression" priority="39" dxfId="0" stopIfTrue="1">
      <formula>$K$64=""</formula>
    </cfRule>
    <cfRule type="expression" priority="40" dxfId="0" stopIfTrue="1">
      <formula>$K$65=""</formula>
    </cfRule>
  </conditionalFormatting>
  <conditionalFormatting sqref="M65">
    <cfRule type="expression" priority="41" dxfId="1" stopIfTrue="1">
      <formula>$AT$65=""</formula>
    </cfRule>
    <cfRule type="expression" priority="42" dxfId="0" stopIfTrue="1">
      <formula>$K$65=""</formula>
    </cfRule>
  </conditionalFormatting>
  <conditionalFormatting sqref="K49:L52">
    <cfRule type="expression" priority="43" dxfId="40" stopIfTrue="1">
      <formula>#REF!&lt;&gt;#REF!</formula>
    </cfRule>
  </conditionalFormatting>
  <conditionalFormatting sqref="K62:L65">
    <cfRule type="expression" priority="44" dxfId="40" stopIfTrue="1">
      <formula>#REF!&lt;&gt;#REF!</formula>
    </cfRule>
  </conditionalFormatting>
  <conditionalFormatting sqref="AI11:AM11 AI14:AM14">
    <cfRule type="expression" priority="45" dxfId="39" stopIfTrue="1">
      <formula>AND($U$11=2,ISBLANK($AI$11))</formula>
    </cfRule>
    <cfRule type="expression" priority="46" dxfId="0" stopIfTrue="1">
      <formula>$AC$11=""</formula>
    </cfRule>
  </conditionalFormatting>
  <dataValidations count="4">
    <dataValidation type="list" allowBlank="1" showInputMessage="1" showErrorMessage="1" sqref="BE73:BH73 C49:F52 C62:F65 BE93:BH93 BE89:BH89 BE85:BH85 BE81:BH81 BE77:BH77">
      <formula1>$Y$18:$Y$21</formula1>
    </dataValidation>
    <dataValidation type="whole" operator="greaterThanOrEqual" allowBlank="1" showErrorMessage="1" errorTitle="Fehler" error="Nur Zahlen eingeben!" sqref="X70:AB70 BC27:BG38 AW11:BA15 X11:AB15 AI11:AM15 AW70:BA70 AZ89:BD89 AZ85:BD85 AZ81:BD81 AZ73:BD73 AZ77:BD77 AZ93:BD93">
      <formula1>0</formula1>
    </dataValidation>
    <dataValidation type="whole" allowBlank="1" showErrorMessage="1" errorTitle="Zahlen" error="Nur Zahleneingabe möglich" sqref="AZ94 AZ82 AZ86:AZ87 AZ78:AZ79 AZ74 AZ90">
      <formula1>0</formula1>
      <formula2>100</formula2>
    </dataValidation>
    <dataValidation type="list" allowBlank="1" showInputMessage="1" showErrorMessage="1" sqref="U11:V15">
      <formula1>$C$27:$C$28</formula1>
    </dataValidation>
  </dataValidations>
  <printOptions gridLines="1" horizontalCentered="1"/>
  <pageMargins left="0.3937007874015748" right="0.3937007874015748" top="0.3937007874015748" bottom="0.3937007874015748" header="0" footer="0"/>
  <pageSetup horizontalDpi="600" verticalDpi="600" orientation="portrait" pageOrder="overThenDown" paperSize="9" scale="66" r:id="rId4"/>
  <headerFooter alignWithMargins="0">
    <oddFooter xml:space="preserve">&amp;R&amp;P von &amp;N </oddFooter>
  </headerFooter>
  <rowBreaks count="2" manualBreakCount="2">
    <brk id="38" max="68" man="1"/>
    <brk id="94" max="68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DY119"/>
  <sheetViews>
    <sheetView showGridLines="0" showRowColHeaders="0" zoomScaleSheetLayoutView="100" zoomScalePageLayoutView="0" workbookViewId="0" topLeftCell="A1">
      <selection activeCell="AW3" sqref="AW3:BD3"/>
    </sheetView>
  </sheetViews>
  <sheetFormatPr defaultColWidth="0" defaultRowHeight="12.75" zeroHeight="1"/>
  <cols>
    <col min="1" max="67" width="2.140625" style="1" customWidth="1"/>
    <col min="68" max="68" width="2.140625" style="2" customWidth="1"/>
    <col min="69" max="72" width="2.140625" style="2" hidden="1" customWidth="1"/>
    <col min="73" max="73" width="2.140625" style="3" hidden="1" customWidth="1"/>
    <col min="74" max="76" width="2.140625" style="4" hidden="1" customWidth="1"/>
    <col min="77" max="77" width="2.140625" style="3" hidden="1" customWidth="1"/>
    <col min="78" max="82" width="2.140625" style="4" hidden="1" customWidth="1"/>
    <col min="83" max="87" width="2.140625" style="2" hidden="1" customWidth="1"/>
    <col min="88" max="91" width="2.140625" style="5" hidden="1" customWidth="1"/>
    <col min="92" max="16384" width="2.140625" style="1" hidden="1" customWidth="1"/>
  </cols>
  <sheetData>
    <row r="1" ht="7.5" customHeight="1"/>
    <row r="2" spans="2:60" ht="33">
      <c r="B2" s="535" t="str">
        <f>Ergebniseingabe!C2</f>
        <v>SpVgg05/99Bomber Bad Homburg</v>
      </c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535"/>
      <c r="S2" s="535"/>
      <c r="T2" s="535"/>
      <c r="U2" s="535"/>
      <c r="V2" s="535"/>
      <c r="W2" s="535"/>
      <c r="X2" s="535"/>
      <c r="Y2" s="535"/>
      <c r="Z2" s="535"/>
      <c r="AA2" s="535"/>
      <c r="AB2" s="535"/>
      <c r="AC2" s="535"/>
      <c r="AD2" s="535"/>
      <c r="AE2" s="535"/>
      <c r="AF2" s="535"/>
      <c r="AG2" s="535"/>
      <c r="AH2" s="535"/>
      <c r="AI2" s="535"/>
      <c r="AJ2" s="535"/>
      <c r="AK2" s="535"/>
      <c r="AL2" s="535"/>
      <c r="AM2" s="535"/>
      <c r="AN2" s="535"/>
      <c r="AO2" s="535"/>
      <c r="AP2" s="535"/>
      <c r="AQ2" s="535"/>
      <c r="AR2" s="535"/>
      <c r="AS2" s="535"/>
      <c r="AT2" s="535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</row>
    <row r="3" spans="2:87" s="7" customFormat="1" ht="27">
      <c r="B3" s="515" t="str">
        <f>Ergebniseingabe!C3</f>
        <v>13. Bomber-Cup 2019</v>
      </c>
      <c r="C3" s="515"/>
      <c r="D3" s="515"/>
      <c r="E3" s="515"/>
      <c r="F3" s="515"/>
      <c r="G3" s="515"/>
      <c r="H3" s="515"/>
      <c r="I3" s="515"/>
      <c r="J3" s="515"/>
      <c r="K3" s="515"/>
      <c r="L3" s="515"/>
      <c r="M3" s="515"/>
      <c r="N3" s="515"/>
      <c r="O3" s="515"/>
      <c r="P3" s="515"/>
      <c r="Q3" s="515"/>
      <c r="R3" s="515"/>
      <c r="S3" s="515"/>
      <c r="T3" s="515"/>
      <c r="U3" s="515"/>
      <c r="V3" s="515"/>
      <c r="W3" s="515"/>
      <c r="X3" s="515"/>
      <c r="Y3" s="515"/>
      <c r="Z3" s="515"/>
      <c r="AA3" s="515"/>
      <c r="AB3" s="515"/>
      <c r="AC3" s="515"/>
      <c r="AD3" s="515"/>
      <c r="AE3" s="515"/>
      <c r="AF3" s="515"/>
      <c r="AG3" s="515"/>
      <c r="AH3" s="515"/>
      <c r="AI3" s="515"/>
      <c r="AJ3" s="515"/>
      <c r="AK3" s="515"/>
      <c r="AL3" s="515"/>
      <c r="AM3" s="515"/>
      <c r="AN3" s="515"/>
      <c r="AO3" s="515"/>
      <c r="AP3" s="515"/>
      <c r="AQ3" s="515"/>
      <c r="AR3" s="515"/>
      <c r="AS3" s="515"/>
      <c r="AT3" s="515"/>
      <c r="AW3" s="210" t="s">
        <v>61</v>
      </c>
      <c r="AX3" s="210"/>
      <c r="AY3" s="210"/>
      <c r="AZ3" s="210"/>
      <c r="BA3" s="210"/>
      <c r="BB3" s="210"/>
      <c r="BC3" s="210"/>
      <c r="BD3" s="210"/>
      <c r="BP3" s="8"/>
      <c r="BQ3" s="8"/>
      <c r="BR3" s="8"/>
      <c r="BS3" s="8"/>
      <c r="BT3" s="8"/>
      <c r="BU3" s="9"/>
      <c r="BV3" s="10"/>
      <c r="BW3" s="10"/>
      <c r="BX3" s="10"/>
      <c r="BY3" s="9"/>
      <c r="BZ3" s="10"/>
      <c r="CA3" s="10"/>
      <c r="CB3" s="10"/>
      <c r="CC3" s="10"/>
      <c r="CD3" s="10"/>
      <c r="CE3" s="8"/>
      <c r="CF3" s="8"/>
      <c r="CG3" s="8"/>
      <c r="CH3" s="8"/>
      <c r="CI3" s="8"/>
    </row>
    <row r="4" spans="2:87" s="11" customFormat="1" ht="15">
      <c r="B4" s="640" t="str">
        <f>Ergebniseingabe!C4</f>
        <v>Fußballturnier für - 2 X 4 - Mannschaften D-Jugend Leistungsturnier </v>
      </c>
      <c r="C4" s="640"/>
      <c r="D4" s="640"/>
      <c r="E4" s="640"/>
      <c r="F4" s="640"/>
      <c r="G4" s="640"/>
      <c r="H4" s="640"/>
      <c r="I4" s="640"/>
      <c r="J4" s="640"/>
      <c r="K4" s="640"/>
      <c r="L4" s="640"/>
      <c r="M4" s="640"/>
      <c r="N4" s="640"/>
      <c r="O4" s="640"/>
      <c r="P4" s="640"/>
      <c r="Q4" s="640"/>
      <c r="R4" s="640"/>
      <c r="S4" s="640"/>
      <c r="T4" s="640"/>
      <c r="U4" s="640"/>
      <c r="V4" s="640"/>
      <c r="W4" s="640"/>
      <c r="X4" s="640"/>
      <c r="Y4" s="640"/>
      <c r="Z4" s="640"/>
      <c r="AA4" s="640"/>
      <c r="AB4" s="640"/>
      <c r="AC4" s="640"/>
      <c r="AD4" s="640"/>
      <c r="AE4" s="640"/>
      <c r="AF4" s="640"/>
      <c r="AG4" s="640"/>
      <c r="AH4" s="640"/>
      <c r="AI4" s="640"/>
      <c r="AJ4" s="640"/>
      <c r="AK4" s="640"/>
      <c r="AL4" s="640"/>
      <c r="AM4" s="640"/>
      <c r="AN4" s="640"/>
      <c r="AO4" s="640"/>
      <c r="AP4" s="640"/>
      <c r="AQ4" s="640"/>
      <c r="AR4" s="640"/>
      <c r="AS4" s="640"/>
      <c r="AT4" s="640"/>
      <c r="BP4" s="12"/>
      <c r="BQ4" s="12"/>
      <c r="BR4" s="12"/>
      <c r="BS4" s="12"/>
      <c r="BT4" s="12"/>
      <c r="BU4" s="13"/>
      <c r="BV4" s="14"/>
      <c r="BW4" s="14"/>
      <c r="BX4" s="14"/>
      <c r="BY4" s="13"/>
      <c r="BZ4" s="14"/>
      <c r="CA4" s="14"/>
      <c r="CB4" s="14"/>
      <c r="CC4" s="14"/>
      <c r="CD4" s="14"/>
      <c r="CE4" s="12"/>
      <c r="CF4" s="12"/>
      <c r="CG4" s="12"/>
      <c r="CH4" s="12"/>
      <c r="CI4" s="12"/>
    </row>
    <row r="5" spans="43:87" s="11" customFormat="1" ht="6" customHeight="1"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P5" s="12"/>
      <c r="BQ5" s="12"/>
      <c r="BR5" s="12"/>
      <c r="BS5" s="12"/>
      <c r="BT5" s="12"/>
      <c r="BU5" s="13"/>
      <c r="BV5" s="14"/>
      <c r="BW5" s="14"/>
      <c r="BX5" s="14"/>
      <c r="BY5" s="13"/>
      <c r="BZ5" s="14"/>
      <c r="CA5" s="14"/>
      <c r="CB5" s="14"/>
      <c r="CC5" s="14"/>
      <c r="CD5" s="14"/>
      <c r="CE5" s="12"/>
      <c r="CF5" s="12"/>
      <c r="CG5" s="12"/>
      <c r="CH5" s="12"/>
      <c r="CI5" s="12"/>
    </row>
    <row r="6" spans="2:87" s="17" customFormat="1" ht="15">
      <c r="B6" s="635">
        <f>Ergebniseingabe!C6</f>
        <v>43828</v>
      </c>
      <c r="C6" s="635"/>
      <c r="D6" s="635"/>
      <c r="E6" s="635"/>
      <c r="F6" s="635"/>
      <c r="G6" s="635"/>
      <c r="H6" s="635"/>
      <c r="I6" s="635"/>
      <c r="J6" s="635"/>
      <c r="K6" s="635"/>
      <c r="L6" s="635"/>
      <c r="M6" s="635"/>
      <c r="N6" s="635"/>
      <c r="O6" s="635"/>
      <c r="P6" s="635"/>
      <c r="Q6" s="635"/>
      <c r="R6" s="635"/>
      <c r="S6" s="635"/>
      <c r="T6" s="635"/>
      <c r="U6" s="635"/>
      <c r="V6" s="635"/>
      <c r="W6" s="635"/>
      <c r="X6" s="635"/>
      <c r="Y6" s="635"/>
      <c r="Z6" s="635"/>
      <c r="AA6" s="635"/>
      <c r="AB6" s="635"/>
      <c r="AC6" s="635"/>
      <c r="AD6" s="635"/>
      <c r="AE6" s="635"/>
      <c r="AF6" s="635"/>
      <c r="AG6" s="635"/>
      <c r="AH6" s="635"/>
      <c r="AI6" s="635"/>
      <c r="AJ6" s="635"/>
      <c r="AK6" s="635"/>
      <c r="AL6" s="635"/>
      <c r="AM6" s="635"/>
      <c r="AN6" s="635"/>
      <c r="AO6" s="635"/>
      <c r="AP6" s="635"/>
      <c r="AQ6" s="635"/>
      <c r="AR6" s="635"/>
      <c r="AS6" s="635"/>
      <c r="AT6" s="635"/>
      <c r="AU6" s="16"/>
      <c r="AV6" s="16"/>
      <c r="AW6" s="16"/>
      <c r="AX6" s="16"/>
      <c r="AY6" s="16"/>
      <c r="AZ6" s="16"/>
      <c r="BA6" s="16"/>
      <c r="BP6" s="18"/>
      <c r="BQ6" s="18"/>
      <c r="BR6" s="18"/>
      <c r="BS6" s="18"/>
      <c r="BT6" s="18"/>
      <c r="BU6" s="19"/>
      <c r="BV6" s="20"/>
      <c r="BW6" s="20"/>
      <c r="BX6" s="20"/>
      <c r="BY6" s="19"/>
      <c r="BZ6" s="20"/>
      <c r="CA6" s="20"/>
      <c r="CB6" s="20"/>
      <c r="CC6" s="20"/>
      <c r="CD6" s="20"/>
      <c r="CE6" s="18"/>
      <c r="CF6" s="18"/>
      <c r="CG6" s="18"/>
      <c r="CH6" s="18"/>
      <c r="CI6" s="18"/>
    </row>
    <row r="7" spans="43:87" s="11" customFormat="1" ht="6" customHeight="1"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P7" s="12"/>
      <c r="BQ7" s="12"/>
      <c r="BR7" s="12"/>
      <c r="BS7" s="12"/>
      <c r="BT7" s="12"/>
      <c r="BU7" s="13"/>
      <c r="BV7" s="14"/>
      <c r="BW7" s="14"/>
      <c r="BX7" s="14"/>
      <c r="BY7" s="13"/>
      <c r="BZ7" s="14"/>
      <c r="CA7" s="14"/>
      <c r="CB7" s="14"/>
      <c r="CC7" s="14"/>
      <c r="CD7" s="14"/>
      <c r="CE7" s="12"/>
      <c r="CF7" s="12"/>
      <c r="CG7" s="12"/>
      <c r="CH7" s="12"/>
      <c r="CI7" s="12"/>
    </row>
    <row r="8" spans="2:87" s="22" customFormat="1" ht="15">
      <c r="B8" s="639" t="str">
        <f>Ergebniseingabe!C8</f>
        <v>Albin-Göhring-Halle / Massenheimer Weg 2, 61352 Bad Homburg/Ober-Eschbach</v>
      </c>
      <c r="C8" s="639"/>
      <c r="D8" s="639"/>
      <c r="E8" s="639"/>
      <c r="F8" s="639"/>
      <c r="G8" s="639"/>
      <c r="H8" s="639"/>
      <c r="I8" s="639"/>
      <c r="J8" s="639"/>
      <c r="K8" s="639"/>
      <c r="L8" s="639"/>
      <c r="M8" s="639"/>
      <c r="N8" s="639"/>
      <c r="O8" s="639"/>
      <c r="P8" s="639"/>
      <c r="Q8" s="639"/>
      <c r="R8" s="639"/>
      <c r="S8" s="639"/>
      <c r="T8" s="639"/>
      <c r="U8" s="639"/>
      <c r="V8" s="639"/>
      <c r="W8" s="639"/>
      <c r="X8" s="639"/>
      <c r="Y8" s="639"/>
      <c r="Z8" s="639"/>
      <c r="AA8" s="639"/>
      <c r="AB8" s="639"/>
      <c r="AC8" s="639"/>
      <c r="AD8" s="639"/>
      <c r="AE8" s="639"/>
      <c r="AF8" s="639"/>
      <c r="AG8" s="639"/>
      <c r="AH8" s="639"/>
      <c r="AI8" s="639"/>
      <c r="AJ8" s="639"/>
      <c r="AK8" s="639"/>
      <c r="AL8" s="639"/>
      <c r="AM8" s="639"/>
      <c r="AN8" s="639"/>
      <c r="AO8" s="639"/>
      <c r="AP8" s="639"/>
      <c r="AQ8" s="639"/>
      <c r="AR8" s="639"/>
      <c r="AS8" s="639"/>
      <c r="AT8" s="639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P8" s="23"/>
      <c r="BQ8" s="23"/>
      <c r="BR8" s="23"/>
      <c r="BS8" s="23"/>
      <c r="BT8" s="23"/>
      <c r="BU8" s="24"/>
      <c r="BV8" s="25"/>
      <c r="BW8" s="25"/>
      <c r="BX8" s="25"/>
      <c r="BY8" s="24"/>
      <c r="BZ8" s="25"/>
      <c r="CA8" s="25"/>
      <c r="CB8" s="25"/>
      <c r="CC8" s="25"/>
      <c r="CD8" s="25"/>
      <c r="CE8" s="23"/>
      <c r="CF8" s="23"/>
      <c r="CG8" s="23"/>
      <c r="CH8" s="23"/>
      <c r="CI8" s="23"/>
    </row>
    <row r="9" spans="68:87" s="11" customFormat="1" ht="6" customHeight="1">
      <c r="BP9" s="12"/>
      <c r="BQ9" s="12"/>
      <c r="BR9" s="12"/>
      <c r="BS9" s="12"/>
      <c r="BT9" s="12"/>
      <c r="BU9" s="13"/>
      <c r="BV9" s="14"/>
      <c r="BW9" s="14"/>
      <c r="BX9" s="14"/>
      <c r="BY9" s="13"/>
      <c r="BZ9" s="14"/>
      <c r="CA9" s="14"/>
      <c r="CB9" s="14"/>
      <c r="CC9" s="14"/>
      <c r="CD9" s="14"/>
      <c r="CE9" s="12"/>
      <c r="CF9" s="12"/>
      <c r="CG9" s="12"/>
      <c r="CH9" s="12"/>
      <c r="CI9" s="12"/>
    </row>
    <row r="10" spans="1:114" s="17" customFormat="1" ht="15">
      <c r="A10" s="205" t="s">
        <v>62</v>
      </c>
      <c r="B10" s="205"/>
      <c r="C10" s="205"/>
      <c r="D10" s="205"/>
      <c r="E10" s="205"/>
      <c r="F10" s="205"/>
      <c r="G10" s="423">
        <f>Ergebniseingabe!H11</f>
        <v>0.6041666666666666</v>
      </c>
      <c r="H10" s="423"/>
      <c r="I10" s="423"/>
      <c r="J10" s="423"/>
      <c r="K10" s="17" t="s">
        <v>0</v>
      </c>
      <c r="S10" s="45" t="s">
        <v>1</v>
      </c>
      <c r="T10" s="424">
        <f>Ergebniseingabe!U11</f>
        <v>1</v>
      </c>
      <c r="U10" s="424"/>
      <c r="V10" s="46" t="s">
        <v>2</v>
      </c>
      <c r="W10" s="421">
        <f>Ergebniseingabe!X11</f>
        <v>12</v>
      </c>
      <c r="X10" s="421"/>
      <c r="Y10" s="421"/>
      <c r="Z10" s="421"/>
      <c r="AA10" s="421"/>
      <c r="AB10" s="203">
        <f>IF(T10=2,"Halbzeit:","")</f>
      </c>
      <c r="AC10" s="203"/>
      <c r="AD10" s="203"/>
      <c r="AE10" s="203"/>
      <c r="AF10" s="203"/>
      <c r="AG10" s="203"/>
      <c r="AH10" s="421">
        <f>IF(Ergebniseingabe!AI11="","",Ergebniseingabe!AI11)</f>
      </c>
      <c r="AI10" s="421"/>
      <c r="AJ10" s="421"/>
      <c r="AK10" s="421"/>
      <c r="AL10" s="421"/>
      <c r="AM10" s="205" t="s">
        <v>3</v>
      </c>
      <c r="AN10" s="205"/>
      <c r="AO10" s="205"/>
      <c r="AP10" s="205"/>
      <c r="AQ10" s="205"/>
      <c r="AR10" s="205"/>
      <c r="AS10" s="205"/>
      <c r="AT10" s="205"/>
      <c r="AU10" s="205"/>
      <c r="AV10" s="422">
        <f>Ergebniseingabe!AW11</f>
        <v>2</v>
      </c>
      <c r="AW10" s="422"/>
      <c r="AX10" s="422"/>
      <c r="AY10" s="422"/>
      <c r="AZ10" s="422"/>
      <c r="BA10" s="48"/>
      <c r="BB10" s="48"/>
      <c r="BC10" s="48"/>
      <c r="BD10" s="49"/>
      <c r="BE10" s="49"/>
      <c r="BF10" s="49"/>
      <c r="BG10" s="50"/>
      <c r="BH10" s="50"/>
      <c r="BI10" s="51"/>
      <c r="BJ10" s="51"/>
      <c r="BK10" s="52"/>
      <c r="BL10" s="52"/>
      <c r="BM10" s="52"/>
      <c r="BN10" s="53"/>
      <c r="BO10" s="53"/>
      <c r="BP10" s="53"/>
      <c r="BQ10" s="50"/>
      <c r="BR10" s="50"/>
      <c r="BS10" s="50"/>
      <c r="BT10" s="50"/>
      <c r="BU10" s="50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</row>
    <row r="11" ht="9" customHeight="1"/>
    <row r="12" spans="2:87" s="11" customFormat="1" ht="15.75">
      <c r="B12" s="59" t="s">
        <v>4</v>
      </c>
      <c r="BP12" s="12"/>
      <c r="BQ12" s="12"/>
      <c r="BR12" s="12"/>
      <c r="BS12" s="12"/>
      <c r="BT12" s="12"/>
      <c r="BU12" s="13"/>
      <c r="BV12" s="14"/>
      <c r="BW12" s="14"/>
      <c r="BX12" s="14"/>
      <c r="BY12" s="13"/>
      <c r="BZ12" s="14"/>
      <c r="CA12" s="14"/>
      <c r="CB12" s="14"/>
      <c r="CC12" s="14"/>
      <c r="CD12" s="14"/>
      <c r="CE12" s="12"/>
      <c r="CF12" s="12"/>
      <c r="CG12" s="12"/>
      <c r="CH12" s="12"/>
      <c r="CI12" s="12"/>
    </row>
    <row r="13" spans="68:87" s="11" customFormat="1" ht="9.75" customHeight="1" thickBot="1">
      <c r="BP13" s="12"/>
      <c r="BQ13" s="12"/>
      <c r="BR13" s="12"/>
      <c r="BS13" s="12"/>
      <c r="BT13" s="12"/>
      <c r="BU13" s="13"/>
      <c r="BV13" s="14"/>
      <c r="BW13" s="14"/>
      <c r="BX13" s="14"/>
      <c r="BY13" s="13"/>
      <c r="BZ13" s="14"/>
      <c r="CA13" s="14"/>
      <c r="CB13" s="14"/>
      <c r="CC13" s="14"/>
      <c r="CD13" s="14"/>
      <c r="CE13" s="12"/>
      <c r="CF13" s="12"/>
      <c r="CG13" s="12"/>
      <c r="CH13" s="12"/>
      <c r="CI13" s="12"/>
    </row>
    <row r="14" spans="3:81" s="11" customFormat="1" ht="16.5" thickBot="1">
      <c r="C14" s="625" t="str">
        <f>Ergebniseingabe!D18</f>
        <v>Gruppe A</v>
      </c>
      <c r="D14" s="626"/>
      <c r="E14" s="626"/>
      <c r="F14" s="626"/>
      <c r="G14" s="626"/>
      <c r="H14" s="626"/>
      <c r="I14" s="626"/>
      <c r="J14" s="626"/>
      <c r="K14" s="626"/>
      <c r="L14" s="626"/>
      <c r="M14" s="626"/>
      <c r="N14" s="626"/>
      <c r="O14" s="626"/>
      <c r="P14" s="626"/>
      <c r="Q14" s="626"/>
      <c r="R14" s="626"/>
      <c r="S14" s="626"/>
      <c r="T14" s="626"/>
      <c r="U14" s="626"/>
      <c r="V14" s="626"/>
      <c r="W14" s="627"/>
      <c r="AB14" s="622" t="str">
        <f>Ergebniseingabe!AC18</f>
        <v>Gruppe B</v>
      </c>
      <c r="AC14" s="623"/>
      <c r="AD14" s="623"/>
      <c r="AE14" s="623"/>
      <c r="AF14" s="623"/>
      <c r="AG14" s="623"/>
      <c r="AH14" s="623"/>
      <c r="AI14" s="623"/>
      <c r="AJ14" s="623"/>
      <c r="AK14" s="623"/>
      <c r="AL14" s="623"/>
      <c r="AM14" s="623"/>
      <c r="AN14" s="623"/>
      <c r="AO14" s="623"/>
      <c r="AP14" s="623"/>
      <c r="AQ14" s="623"/>
      <c r="AR14" s="623"/>
      <c r="AS14" s="623"/>
      <c r="AT14" s="623"/>
      <c r="AU14" s="623"/>
      <c r="AV14" s="624"/>
      <c r="BL14" s="12"/>
      <c r="BM14" s="12"/>
      <c r="BN14" s="12"/>
      <c r="BO14" s="12"/>
      <c r="BP14" s="12"/>
      <c r="BQ14" s="12"/>
      <c r="BR14" s="13"/>
      <c r="BS14" s="14"/>
      <c r="BT14" s="14"/>
      <c r="BU14" s="14"/>
      <c r="BV14" s="13"/>
      <c r="BW14" s="14"/>
      <c r="BX14" s="14"/>
      <c r="BY14" s="12"/>
      <c r="BZ14" s="12"/>
      <c r="CA14" s="12"/>
      <c r="CB14" s="12"/>
      <c r="CC14" s="12"/>
    </row>
    <row r="15" spans="2:81" s="11" customFormat="1" ht="15.75">
      <c r="B15" s="60">
        <v>1</v>
      </c>
      <c r="C15" s="641" t="str">
        <f>Ergebniseingabe!D19</f>
        <v>SpVgg05/99Bomber Bad Homburg</v>
      </c>
      <c r="D15" s="504"/>
      <c r="E15" s="504"/>
      <c r="F15" s="504"/>
      <c r="G15" s="504"/>
      <c r="H15" s="504"/>
      <c r="I15" s="504"/>
      <c r="J15" s="504"/>
      <c r="K15" s="504"/>
      <c r="L15" s="504"/>
      <c r="M15" s="504"/>
      <c r="N15" s="504"/>
      <c r="O15" s="504"/>
      <c r="P15" s="504"/>
      <c r="Q15" s="504"/>
      <c r="R15" s="504"/>
      <c r="S15" s="504"/>
      <c r="T15" s="504"/>
      <c r="U15" s="504"/>
      <c r="V15" s="504"/>
      <c r="W15" s="505"/>
      <c r="AA15" s="60">
        <v>1</v>
      </c>
      <c r="AB15" s="641" t="str">
        <f>Ergebniseingabe!AC19</f>
        <v>SV Viktoria Preußen 07 e.V. Ffm.</v>
      </c>
      <c r="AC15" s="504"/>
      <c r="AD15" s="504"/>
      <c r="AE15" s="504"/>
      <c r="AF15" s="504"/>
      <c r="AG15" s="504"/>
      <c r="AH15" s="504"/>
      <c r="AI15" s="504"/>
      <c r="AJ15" s="504"/>
      <c r="AK15" s="504"/>
      <c r="AL15" s="504"/>
      <c r="AM15" s="504"/>
      <c r="AN15" s="504"/>
      <c r="AO15" s="504"/>
      <c r="AP15" s="504"/>
      <c r="AQ15" s="504"/>
      <c r="AR15" s="504"/>
      <c r="AS15" s="504"/>
      <c r="AT15" s="504"/>
      <c r="AU15" s="504"/>
      <c r="AV15" s="505"/>
      <c r="BL15" s="12"/>
      <c r="BM15" s="12"/>
      <c r="BN15" s="12"/>
      <c r="BO15" s="12"/>
      <c r="BP15" s="12"/>
      <c r="BQ15" s="12"/>
      <c r="BR15" s="13"/>
      <c r="BS15" s="14"/>
      <c r="BT15" s="14"/>
      <c r="BU15" s="14"/>
      <c r="BV15" s="13"/>
      <c r="BW15" s="14"/>
      <c r="BX15" s="14"/>
      <c r="BY15" s="12"/>
      <c r="BZ15" s="12"/>
      <c r="CA15" s="12"/>
      <c r="CB15" s="12"/>
      <c r="CC15" s="12"/>
    </row>
    <row r="16" spans="2:81" s="11" customFormat="1" ht="15.75">
      <c r="B16" s="60">
        <v>2</v>
      </c>
      <c r="C16" s="634" t="str">
        <f>Ergebniseingabe!D20</f>
        <v>ETB SW Essen </v>
      </c>
      <c r="D16" s="501"/>
      <c r="E16" s="501"/>
      <c r="F16" s="501"/>
      <c r="G16" s="501"/>
      <c r="H16" s="501"/>
      <c r="I16" s="501"/>
      <c r="J16" s="501"/>
      <c r="K16" s="501"/>
      <c r="L16" s="501"/>
      <c r="M16" s="501"/>
      <c r="N16" s="501"/>
      <c r="O16" s="501"/>
      <c r="P16" s="501"/>
      <c r="Q16" s="501"/>
      <c r="R16" s="501"/>
      <c r="S16" s="501"/>
      <c r="T16" s="501"/>
      <c r="U16" s="501"/>
      <c r="V16" s="501"/>
      <c r="W16" s="502"/>
      <c r="AA16" s="60">
        <v>2</v>
      </c>
      <c r="AB16" s="634" t="str">
        <f>Ergebniseingabe!AC20</f>
        <v>Makkabi Frankfurt</v>
      </c>
      <c r="AC16" s="501"/>
      <c r="AD16" s="501"/>
      <c r="AE16" s="501"/>
      <c r="AF16" s="501"/>
      <c r="AG16" s="501"/>
      <c r="AH16" s="501"/>
      <c r="AI16" s="501"/>
      <c r="AJ16" s="501"/>
      <c r="AK16" s="501"/>
      <c r="AL16" s="501"/>
      <c r="AM16" s="501"/>
      <c r="AN16" s="501"/>
      <c r="AO16" s="501"/>
      <c r="AP16" s="501"/>
      <c r="AQ16" s="501"/>
      <c r="AR16" s="501"/>
      <c r="AS16" s="501"/>
      <c r="AT16" s="501"/>
      <c r="AU16" s="501"/>
      <c r="AV16" s="502"/>
      <c r="BL16" s="12"/>
      <c r="BM16" s="12"/>
      <c r="BN16" s="12"/>
      <c r="BO16" s="12"/>
      <c r="BP16" s="12"/>
      <c r="BQ16" s="12"/>
      <c r="BR16" s="13"/>
      <c r="BS16" s="14"/>
      <c r="BT16" s="14"/>
      <c r="BU16" s="14"/>
      <c r="BV16" s="13"/>
      <c r="BW16" s="14"/>
      <c r="BX16" s="14"/>
      <c r="BY16" s="12"/>
      <c r="BZ16" s="12"/>
      <c r="CA16" s="12"/>
      <c r="CB16" s="12"/>
      <c r="CC16" s="12"/>
    </row>
    <row r="17" spans="2:81" s="11" customFormat="1" ht="15.75">
      <c r="B17" s="60">
        <v>3</v>
      </c>
      <c r="C17" s="634" t="str">
        <f>Ergebniseingabe!D21</f>
        <v>FC Gießen</v>
      </c>
      <c r="D17" s="501"/>
      <c r="E17" s="501"/>
      <c r="F17" s="501"/>
      <c r="G17" s="501"/>
      <c r="H17" s="501"/>
      <c r="I17" s="501"/>
      <c r="J17" s="501"/>
      <c r="K17" s="501"/>
      <c r="L17" s="501"/>
      <c r="M17" s="501"/>
      <c r="N17" s="501"/>
      <c r="O17" s="501"/>
      <c r="P17" s="501"/>
      <c r="Q17" s="501"/>
      <c r="R17" s="501"/>
      <c r="S17" s="501"/>
      <c r="T17" s="501"/>
      <c r="U17" s="501"/>
      <c r="V17" s="501"/>
      <c r="W17" s="502"/>
      <c r="AA17" s="60">
        <v>3</v>
      </c>
      <c r="AB17" s="634" t="str">
        <f>Ergebniseingabe!AC21</f>
        <v>TSG Wieseck </v>
      </c>
      <c r="AC17" s="501"/>
      <c r="AD17" s="501"/>
      <c r="AE17" s="501"/>
      <c r="AF17" s="501"/>
      <c r="AG17" s="501"/>
      <c r="AH17" s="501"/>
      <c r="AI17" s="501"/>
      <c r="AJ17" s="501"/>
      <c r="AK17" s="501"/>
      <c r="AL17" s="501"/>
      <c r="AM17" s="501"/>
      <c r="AN17" s="501"/>
      <c r="AO17" s="501"/>
      <c r="AP17" s="501"/>
      <c r="AQ17" s="501"/>
      <c r="AR17" s="501"/>
      <c r="AS17" s="501"/>
      <c r="AT17" s="501"/>
      <c r="AU17" s="501"/>
      <c r="AV17" s="502"/>
      <c r="BL17" s="12"/>
      <c r="BM17" s="12"/>
      <c r="BN17" s="12"/>
      <c r="BO17" s="12"/>
      <c r="BP17" s="12"/>
      <c r="BQ17" s="12"/>
      <c r="BR17" s="13"/>
      <c r="BS17" s="14"/>
      <c r="BT17" s="14"/>
      <c r="BU17" s="14"/>
      <c r="BV17" s="13"/>
      <c r="BW17" s="14"/>
      <c r="BX17" s="14"/>
      <c r="BY17" s="12"/>
      <c r="BZ17" s="12"/>
      <c r="CA17" s="12"/>
      <c r="CB17" s="12"/>
      <c r="CC17" s="12"/>
    </row>
    <row r="18" spans="2:81" s="11" customFormat="1" ht="16.5" thickBot="1">
      <c r="B18" s="60">
        <v>4</v>
      </c>
      <c r="C18" s="633" t="str">
        <f>Ergebniseingabe!D22</f>
        <v>SG Rosenhöhe 1895 Offenbach eV</v>
      </c>
      <c r="D18" s="498"/>
      <c r="E18" s="498"/>
      <c r="F18" s="498"/>
      <c r="G18" s="498"/>
      <c r="H18" s="498"/>
      <c r="I18" s="498"/>
      <c r="J18" s="498"/>
      <c r="K18" s="498"/>
      <c r="L18" s="498"/>
      <c r="M18" s="498"/>
      <c r="N18" s="498"/>
      <c r="O18" s="498"/>
      <c r="P18" s="498"/>
      <c r="Q18" s="498"/>
      <c r="R18" s="498"/>
      <c r="S18" s="498"/>
      <c r="T18" s="498"/>
      <c r="U18" s="498"/>
      <c r="V18" s="498"/>
      <c r="W18" s="499"/>
      <c r="AA18" s="60">
        <v>4</v>
      </c>
      <c r="AB18" s="633" t="str">
        <f>Ergebniseingabe!AC22</f>
        <v>FC Ober-Rosbach</v>
      </c>
      <c r="AC18" s="498"/>
      <c r="AD18" s="498"/>
      <c r="AE18" s="498"/>
      <c r="AF18" s="498"/>
      <c r="AG18" s="498"/>
      <c r="AH18" s="498"/>
      <c r="AI18" s="498"/>
      <c r="AJ18" s="498"/>
      <c r="AK18" s="498"/>
      <c r="AL18" s="498"/>
      <c r="AM18" s="498"/>
      <c r="AN18" s="498"/>
      <c r="AO18" s="498"/>
      <c r="AP18" s="498"/>
      <c r="AQ18" s="498"/>
      <c r="AR18" s="498"/>
      <c r="AS18" s="498"/>
      <c r="AT18" s="498"/>
      <c r="AU18" s="498"/>
      <c r="AV18" s="499"/>
      <c r="BL18" s="12"/>
      <c r="BM18" s="12"/>
      <c r="BN18" s="12"/>
      <c r="BO18" s="12"/>
      <c r="BP18" s="12"/>
      <c r="BQ18" s="12"/>
      <c r="BR18" s="13"/>
      <c r="BS18" s="14"/>
      <c r="BT18" s="14"/>
      <c r="BU18" s="14"/>
      <c r="BV18" s="13"/>
      <c r="BW18" s="14"/>
      <c r="BX18" s="14"/>
      <c r="BY18" s="12"/>
      <c r="BZ18" s="12"/>
      <c r="CA18" s="12"/>
      <c r="CB18" s="12"/>
      <c r="CC18" s="12"/>
    </row>
    <row r="19" spans="61:80" s="11" customFormat="1" ht="15">
      <c r="BI19" s="12"/>
      <c r="BJ19" s="12"/>
      <c r="BK19" s="12"/>
      <c r="BL19" s="12"/>
      <c r="BM19" s="12"/>
      <c r="BN19" s="13"/>
      <c r="BO19" s="14"/>
      <c r="BP19" s="14"/>
      <c r="BQ19" s="14"/>
      <c r="BR19" s="13"/>
      <c r="BS19" s="14"/>
      <c r="BT19" s="14"/>
      <c r="BU19" s="14"/>
      <c r="BV19" s="14"/>
      <c r="BW19" s="14"/>
      <c r="BX19" s="12"/>
      <c r="BY19" s="12"/>
      <c r="BZ19" s="12"/>
      <c r="CA19" s="12"/>
      <c r="CB19" s="12"/>
    </row>
    <row r="20" spans="2:80" s="11" customFormat="1" ht="15.75">
      <c r="B20" s="59" t="s">
        <v>8</v>
      </c>
      <c r="BI20" s="12"/>
      <c r="BJ20" s="12"/>
      <c r="BK20" s="12"/>
      <c r="BL20" s="12"/>
      <c r="BM20" s="12"/>
      <c r="BN20" s="13"/>
      <c r="BO20" s="14"/>
      <c r="BP20" s="14"/>
      <c r="BQ20" s="14"/>
      <c r="BR20" s="13"/>
      <c r="BS20" s="14"/>
      <c r="BT20" s="14"/>
      <c r="BU20" s="14"/>
      <c r="BV20" s="14"/>
      <c r="BW20" s="14"/>
      <c r="BX20" s="12"/>
      <c r="BY20" s="12"/>
      <c r="BZ20" s="12"/>
      <c r="CA20" s="12"/>
      <c r="CB20" s="12"/>
    </row>
    <row r="21" spans="61:80" s="11" customFormat="1" ht="9.75" customHeight="1" thickBot="1">
      <c r="BI21" s="12"/>
      <c r="BJ21" s="12"/>
      <c r="BK21" s="12"/>
      <c r="BL21" s="12"/>
      <c r="BM21" s="12"/>
      <c r="BN21" s="13"/>
      <c r="BO21" s="14"/>
      <c r="BP21" s="14"/>
      <c r="BQ21" s="14"/>
      <c r="BR21" s="13"/>
      <c r="BS21" s="14"/>
      <c r="BT21" s="14"/>
      <c r="BU21" s="14"/>
      <c r="BV21" s="14"/>
      <c r="BW21" s="14"/>
      <c r="BX21" s="12"/>
      <c r="BY21" s="12"/>
      <c r="BZ21" s="12"/>
      <c r="CA21" s="12"/>
      <c r="CB21" s="12"/>
    </row>
    <row r="22" spans="2:107" s="11" customFormat="1" ht="16.5" customHeight="1" thickBot="1">
      <c r="B22" s="636" t="s">
        <v>9</v>
      </c>
      <c r="C22" s="637"/>
      <c r="D22" s="512" t="s">
        <v>10</v>
      </c>
      <c r="E22" s="513"/>
      <c r="F22" s="514"/>
      <c r="G22" s="512" t="s">
        <v>63</v>
      </c>
      <c r="H22" s="513"/>
      <c r="I22" s="513"/>
      <c r="J22" s="514"/>
      <c r="K22" s="512" t="s">
        <v>11</v>
      </c>
      <c r="L22" s="513"/>
      <c r="M22" s="513"/>
      <c r="N22" s="513"/>
      <c r="O22" s="513"/>
      <c r="P22" s="513"/>
      <c r="Q22" s="513"/>
      <c r="R22" s="513"/>
      <c r="S22" s="513"/>
      <c r="T22" s="513"/>
      <c r="U22" s="513"/>
      <c r="V22" s="513"/>
      <c r="W22" s="513"/>
      <c r="X22" s="513"/>
      <c r="Y22" s="513"/>
      <c r="Z22" s="513"/>
      <c r="AA22" s="513"/>
      <c r="AB22" s="513"/>
      <c r="AC22" s="513"/>
      <c r="AD22" s="513"/>
      <c r="AE22" s="513"/>
      <c r="AF22" s="513"/>
      <c r="AG22" s="513"/>
      <c r="AH22" s="513"/>
      <c r="AI22" s="513"/>
      <c r="AJ22" s="513"/>
      <c r="AK22" s="513"/>
      <c r="AL22" s="513"/>
      <c r="AM22" s="513"/>
      <c r="AN22" s="513"/>
      <c r="AO22" s="513"/>
      <c r="AP22" s="513"/>
      <c r="AQ22" s="513"/>
      <c r="AR22" s="513"/>
      <c r="AS22" s="513"/>
      <c r="AT22" s="513"/>
      <c r="AU22" s="513"/>
      <c r="AV22" s="513"/>
      <c r="AW22" s="513"/>
      <c r="AX22" s="513"/>
      <c r="AY22" s="513"/>
      <c r="AZ22" s="513"/>
      <c r="BA22" s="514"/>
      <c r="BB22" s="512" t="s">
        <v>12</v>
      </c>
      <c r="BC22" s="513"/>
      <c r="BD22" s="513"/>
      <c r="BE22" s="513"/>
      <c r="BF22" s="513"/>
      <c r="BG22" s="61"/>
      <c r="BH22" s="62"/>
      <c r="BX22" s="63"/>
      <c r="BY22" s="63"/>
      <c r="BZ22" s="63"/>
      <c r="CA22" s="63"/>
      <c r="CB22" s="63"/>
      <c r="CC22" s="63"/>
      <c r="CD22" s="64"/>
      <c r="CE22" s="64"/>
      <c r="CF22" s="65"/>
      <c r="CG22" s="64"/>
      <c r="CH22" s="64"/>
      <c r="CI22" s="64"/>
      <c r="CJ22" s="65"/>
      <c r="CK22" s="64"/>
      <c r="CL22" s="64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12"/>
      <c r="CX22" s="12"/>
      <c r="CY22" s="12"/>
      <c r="CZ22" s="12"/>
      <c r="DA22" s="12"/>
      <c r="DB22" s="12"/>
      <c r="DC22" s="12"/>
    </row>
    <row r="23" spans="2:107" s="66" customFormat="1" ht="20.25" customHeight="1">
      <c r="B23" s="638">
        <v>1</v>
      </c>
      <c r="C23" s="614"/>
      <c r="D23" s="614" t="str">
        <f>Ergebniseingabe!E27</f>
        <v>A</v>
      </c>
      <c r="E23" s="614"/>
      <c r="F23" s="614"/>
      <c r="G23" s="611">
        <f>Ergebniseingabe!H27</f>
        <v>0.6041666666666666</v>
      </c>
      <c r="H23" s="612"/>
      <c r="I23" s="612"/>
      <c r="J23" s="613"/>
      <c r="K23" s="533" t="str">
        <f>Ergebniseingabe!L27</f>
        <v>SpVgg05/99Bomber Bad Homburg</v>
      </c>
      <c r="L23" s="527"/>
      <c r="M23" s="527"/>
      <c r="N23" s="527"/>
      <c r="O23" s="527"/>
      <c r="P23" s="527"/>
      <c r="Q23" s="527"/>
      <c r="R23" s="527"/>
      <c r="S23" s="527"/>
      <c r="T23" s="527"/>
      <c r="U23" s="527"/>
      <c r="V23" s="527"/>
      <c r="W23" s="527"/>
      <c r="X23" s="527"/>
      <c r="Y23" s="527"/>
      <c r="Z23" s="527"/>
      <c r="AA23" s="527"/>
      <c r="AB23" s="527"/>
      <c r="AC23" s="527"/>
      <c r="AD23" s="527"/>
      <c r="AE23" s="527"/>
      <c r="AF23" s="67" t="s">
        <v>14</v>
      </c>
      <c r="AG23" s="527" t="str">
        <f>Ergebniseingabe!AH27</f>
        <v>ETB SW Essen </v>
      </c>
      <c r="AH23" s="527"/>
      <c r="AI23" s="527"/>
      <c r="AJ23" s="527"/>
      <c r="AK23" s="527"/>
      <c r="AL23" s="527"/>
      <c r="AM23" s="527"/>
      <c r="AN23" s="527"/>
      <c r="AO23" s="527"/>
      <c r="AP23" s="527"/>
      <c r="AQ23" s="527"/>
      <c r="AR23" s="527"/>
      <c r="AS23" s="527"/>
      <c r="AT23" s="527"/>
      <c r="AU23" s="527"/>
      <c r="AV23" s="527"/>
      <c r="AW23" s="527"/>
      <c r="AX23" s="527"/>
      <c r="AY23" s="527"/>
      <c r="AZ23" s="527"/>
      <c r="BA23" s="528"/>
      <c r="BB23" s="615">
        <f>IF(Ergebniseingabe!BC27="","",Ergebniseingabe!BC27)</f>
      </c>
      <c r="BC23" s="616"/>
      <c r="BD23" s="616"/>
      <c r="BE23" s="426">
        <f>IF(Ergebniseingabe!BF27="","",Ergebniseingabe!BF27)</f>
      </c>
      <c r="BF23" s="427"/>
      <c r="BG23" s="68"/>
      <c r="BH23" s="69"/>
      <c r="BX23" s="63"/>
      <c r="BY23" s="63"/>
      <c r="BZ23" s="63"/>
      <c r="CA23" s="63"/>
      <c r="CB23" s="63"/>
      <c r="CC23" s="63"/>
      <c r="CD23" s="64"/>
      <c r="CE23" s="64"/>
      <c r="CF23" s="65"/>
      <c r="CG23" s="65"/>
      <c r="CH23" s="65"/>
      <c r="CI23" s="65"/>
      <c r="CJ23" s="65"/>
      <c r="CK23" s="64"/>
      <c r="CL23" s="64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12"/>
      <c r="CX23" s="12"/>
      <c r="CY23" s="12"/>
      <c r="CZ23" s="12"/>
      <c r="DA23" s="12"/>
      <c r="DB23" s="12"/>
      <c r="DC23" s="12"/>
    </row>
    <row r="24" spans="2:107" s="11" customFormat="1" ht="20.25" customHeight="1" thickBot="1">
      <c r="B24" s="545">
        <v>2</v>
      </c>
      <c r="C24" s="543"/>
      <c r="D24" s="543" t="str">
        <f>Ergebniseingabe!E28</f>
        <v>A</v>
      </c>
      <c r="E24" s="543"/>
      <c r="F24" s="543"/>
      <c r="G24" s="546">
        <f>Ergebniseingabe!H28</f>
        <v>0.6138888888888888</v>
      </c>
      <c r="H24" s="547"/>
      <c r="I24" s="547"/>
      <c r="J24" s="548"/>
      <c r="K24" s="580" t="str">
        <f>Ergebniseingabe!L28</f>
        <v>FC Gießen</v>
      </c>
      <c r="L24" s="581"/>
      <c r="M24" s="581"/>
      <c r="N24" s="581"/>
      <c r="O24" s="581"/>
      <c r="P24" s="581"/>
      <c r="Q24" s="581"/>
      <c r="R24" s="581"/>
      <c r="S24" s="581"/>
      <c r="T24" s="581"/>
      <c r="U24" s="581"/>
      <c r="V24" s="581"/>
      <c r="W24" s="581"/>
      <c r="X24" s="581"/>
      <c r="Y24" s="581"/>
      <c r="Z24" s="581"/>
      <c r="AA24" s="581"/>
      <c r="AB24" s="581"/>
      <c r="AC24" s="581"/>
      <c r="AD24" s="581"/>
      <c r="AE24" s="581"/>
      <c r="AF24" s="77" t="s">
        <v>14</v>
      </c>
      <c r="AG24" s="581" t="str">
        <f>Ergebniseingabe!AH28</f>
        <v>SG Rosenhöhe 1895 Offenbach eV</v>
      </c>
      <c r="AH24" s="581"/>
      <c r="AI24" s="581"/>
      <c r="AJ24" s="581"/>
      <c r="AK24" s="581"/>
      <c r="AL24" s="581"/>
      <c r="AM24" s="581"/>
      <c r="AN24" s="581"/>
      <c r="AO24" s="581"/>
      <c r="AP24" s="581"/>
      <c r="AQ24" s="581"/>
      <c r="AR24" s="581"/>
      <c r="AS24" s="581"/>
      <c r="AT24" s="581"/>
      <c r="AU24" s="581"/>
      <c r="AV24" s="581"/>
      <c r="AW24" s="581"/>
      <c r="AX24" s="581"/>
      <c r="AY24" s="581"/>
      <c r="AZ24" s="581"/>
      <c r="BA24" s="590"/>
      <c r="BB24" s="588">
        <f>IF(Ergebniseingabe!BC28="","",Ergebniseingabe!BC28)</f>
      </c>
      <c r="BC24" s="589"/>
      <c r="BD24" s="589"/>
      <c r="BE24" s="582">
        <f>IF(Ergebniseingabe!BF28="","",Ergebniseingabe!BF28)</f>
      </c>
      <c r="BF24" s="583"/>
      <c r="BG24" s="70"/>
      <c r="BH24" s="15"/>
      <c r="CD24" s="71"/>
      <c r="CE24" s="71"/>
      <c r="CF24" s="72"/>
      <c r="CG24" s="72"/>
      <c r="CH24" s="72"/>
      <c r="CI24" s="72"/>
      <c r="CJ24" s="72"/>
      <c r="CK24" s="71"/>
      <c r="CL24" s="71"/>
      <c r="CP24" s="63"/>
      <c r="CQ24" s="63"/>
      <c r="CR24" s="63"/>
      <c r="CS24" s="63"/>
      <c r="CT24" s="63"/>
      <c r="CU24" s="63"/>
      <c r="CV24" s="63"/>
      <c r="CW24" s="12"/>
      <c r="CX24" s="12"/>
      <c r="CY24" s="12"/>
      <c r="CZ24" s="12"/>
      <c r="DA24" s="12"/>
      <c r="DB24" s="12"/>
      <c r="DC24" s="12"/>
    </row>
    <row r="25" spans="2:107" s="11" customFormat="1" ht="20.25" customHeight="1">
      <c r="B25" s="607">
        <v>3</v>
      </c>
      <c r="C25" s="544"/>
      <c r="D25" s="544" t="str">
        <f>Ergebniseingabe!E29</f>
        <v>B</v>
      </c>
      <c r="E25" s="544"/>
      <c r="F25" s="544"/>
      <c r="G25" s="549">
        <f>Ergebniseingabe!H29</f>
        <v>0.623611111111111</v>
      </c>
      <c r="H25" s="550"/>
      <c r="I25" s="550"/>
      <c r="J25" s="551"/>
      <c r="K25" s="610" t="str">
        <f>Ergebniseingabe!L29</f>
        <v>SV Viktoria Preußen 07 e.V. Ffm.</v>
      </c>
      <c r="L25" s="608"/>
      <c r="M25" s="608"/>
      <c r="N25" s="608"/>
      <c r="O25" s="608"/>
      <c r="P25" s="608"/>
      <c r="Q25" s="608"/>
      <c r="R25" s="608"/>
      <c r="S25" s="608"/>
      <c r="T25" s="608"/>
      <c r="U25" s="608"/>
      <c r="V25" s="608"/>
      <c r="W25" s="608"/>
      <c r="X25" s="608"/>
      <c r="Y25" s="608"/>
      <c r="Z25" s="608"/>
      <c r="AA25" s="608"/>
      <c r="AB25" s="608"/>
      <c r="AC25" s="608"/>
      <c r="AD25" s="608"/>
      <c r="AE25" s="608"/>
      <c r="AF25" s="192" t="s">
        <v>14</v>
      </c>
      <c r="AG25" s="608" t="str">
        <f>Ergebniseingabe!AH29</f>
        <v>Makkabi Frankfurt</v>
      </c>
      <c r="AH25" s="608"/>
      <c r="AI25" s="608"/>
      <c r="AJ25" s="608"/>
      <c r="AK25" s="608"/>
      <c r="AL25" s="608"/>
      <c r="AM25" s="608"/>
      <c r="AN25" s="608"/>
      <c r="AO25" s="608"/>
      <c r="AP25" s="608"/>
      <c r="AQ25" s="608"/>
      <c r="AR25" s="608"/>
      <c r="AS25" s="608"/>
      <c r="AT25" s="608"/>
      <c r="AU25" s="608"/>
      <c r="AV25" s="608"/>
      <c r="AW25" s="608"/>
      <c r="AX25" s="608"/>
      <c r="AY25" s="608"/>
      <c r="AZ25" s="608"/>
      <c r="BA25" s="609"/>
      <c r="BB25" s="586">
        <f>IF(Ergebniseingabe!BC29="","",Ergebniseingabe!BC29)</f>
      </c>
      <c r="BC25" s="587"/>
      <c r="BD25" s="587"/>
      <c r="BE25" s="584">
        <f>IF(Ergebniseingabe!BF29="","",Ergebniseingabe!BF29)</f>
      </c>
      <c r="BF25" s="585"/>
      <c r="BG25" s="70"/>
      <c r="BH25" s="15"/>
      <c r="BX25" s="63"/>
      <c r="BY25" s="63"/>
      <c r="BZ25" s="63"/>
      <c r="CA25" s="63"/>
      <c r="CB25" s="63"/>
      <c r="CC25" s="63"/>
      <c r="CD25" s="64"/>
      <c r="CE25" s="64"/>
      <c r="CF25" s="65"/>
      <c r="CG25" s="65"/>
      <c r="CH25" s="65"/>
      <c r="CI25" s="65"/>
      <c r="CJ25" s="65"/>
      <c r="CK25" s="64"/>
      <c r="CL25" s="64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12"/>
      <c r="CX25" s="12"/>
      <c r="CY25" s="12"/>
      <c r="CZ25" s="12"/>
      <c r="DA25" s="12"/>
      <c r="DB25" s="12"/>
      <c r="DC25" s="12"/>
    </row>
    <row r="26" spans="2:107" s="11" customFormat="1" ht="20.25" customHeight="1" thickBot="1">
      <c r="B26" s="545">
        <v>4</v>
      </c>
      <c r="C26" s="543"/>
      <c r="D26" s="543" t="str">
        <f>Ergebniseingabe!E30</f>
        <v>B</v>
      </c>
      <c r="E26" s="543"/>
      <c r="F26" s="543"/>
      <c r="G26" s="546">
        <f>Ergebniseingabe!H30</f>
        <v>0.6333333333333332</v>
      </c>
      <c r="H26" s="547"/>
      <c r="I26" s="547"/>
      <c r="J26" s="548"/>
      <c r="K26" s="580" t="str">
        <f>Ergebniseingabe!L30</f>
        <v>TSG Wieseck </v>
      </c>
      <c r="L26" s="581"/>
      <c r="M26" s="581"/>
      <c r="N26" s="581"/>
      <c r="O26" s="581"/>
      <c r="P26" s="581"/>
      <c r="Q26" s="581"/>
      <c r="R26" s="581"/>
      <c r="S26" s="581"/>
      <c r="T26" s="581"/>
      <c r="U26" s="581"/>
      <c r="V26" s="581"/>
      <c r="W26" s="581"/>
      <c r="X26" s="581"/>
      <c r="Y26" s="581"/>
      <c r="Z26" s="581"/>
      <c r="AA26" s="581"/>
      <c r="AB26" s="581"/>
      <c r="AC26" s="581"/>
      <c r="AD26" s="581"/>
      <c r="AE26" s="581"/>
      <c r="AF26" s="77" t="s">
        <v>14</v>
      </c>
      <c r="AG26" s="581" t="str">
        <f>Ergebniseingabe!AH30</f>
        <v>FC Ober-Rosbach</v>
      </c>
      <c r="AH26" s="581"/>
      <c r="AI26" s="581"/>
      <c r="AJ26" s="581"/>
      <c r="AK26" s="581"/>
      <c r="AL26" s="581"/>
      <c r="AM26" s="581"/>
      <c r="AN26" s="581"/>
      <c r="AO26" s="581"/>
      <c r="AP26" s="581"/>
      <c r="AQ26" s="581"/>
      <c r="AR26" s="581"/>
      <c r="AS26" s="581"/>
      <c r="AT26" s="581"/>
      <c r="AU26" s="581"/>
      <c r="AV26" s="581"/>
      <c r="AW26" s="581"/>
      <c r="AX26" s="581"/>
      <c r="AY26" s="581"/>
      <c r="AZ26" s="581"/>
      <c r="BA26" s="590"/>
      <c r="BB26" s="588">
        <f>IF(Ergebniseingabe!BC30="","",Ergebniseingabe!BC30)</f>
      </c>
      <c r="BC26" s="589"/>
      <c r="BD26" s="589"/>
      <c r="BE26" s="582">
        <f>IF(Ergebniseingabe!BF30="","",Ergebniseingabe!BF30)</f>
      </c>
      <c r="BF26" s="583"/>
      <c r="BG26" s="70"/>
      <c r="BH26" s="15"/>
      <c r="BX26" s="63"/>
      <c r="BY26" s="63"/>
      <c r="BZ26" s="63"/>
      <c r="CA26" s="63"/>
      <c r="CB26" s="63"/>
      <c r="CC26" s="63"/>
      <c r="CD26" s="64"/>
      <c r="CE26" s="64"/>
      <c r="CF26" s="65"/>
      <c r="CG26" s="65"/>
      <c r="CH26" s="65"/>
      <c r="CI26" s="65"/>
      <c r="CJ26" s="65"/>
      <c r="CK26" s="64"/>
      <c r="CL26" s="64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12"/>
      <c r="CX26" s="12"/>
      <c r="CY26" s="12"/>
      <c r="CZ26" s="12"/>
      <c r="DA26" s="12"/>
      <c r="DB26" s="12"/>
      <c r="DC26" s="12"/>
    </row>
    <row r="27" spans="2:107" s="11" customFormat="1" ht="20.25" customHeight="1">
      <c r="B27" s="607">
        <v>5</v>
      </c>
      <c r="C27" s="544"/>
      <c r="D27" s="544" t="str">
        <f>Ergebniseingabe!E31</f>
        <v>A</v>
      </c>
      <c r="E27" s="544"/>
      <c r="F27" s="544"/>
      <c r="G27" s="549">
        <f>Ergebniseingabe!H31</f>
        <v>0.6430555555555554</v>
      </c>
      <c r="H27" s="550"/>
      <c r="I27" s="550"/>
      <c r="J27" s="551"/>
      <c r="K27" s="610" t="str">
        <f>Ergebniseingabe!L31</f>
        <v>SpVgg05/99Bomber Bad Homburg</v>
      </c>
      <c r="L27" s="608"/>
      <c r="M27" s="608"/>
      <c r="N27" s="608"/>
      <c r="O27" s="608"/>
      <c r="P27" s="608"/>
      <c r="Q27" s="608"/>
      <c r="R27" s="608"/>
      <c r="S27" s="608"/>
      <c r="T27" s="608"/>
      <c r="U27" s="608"/>
      <c r="V27" s="608"/>
      <c r="W27" s="608"/>
      <c r="X27" s="608"/>
      <c r="Y27" s="608"/>
      <c r="Z27" s="608"/>
      <c r="AA27" s="608"/>
      <c r="AB27" s="608"/>
      <c r="AC27" s="608"/>
      <c r="AD27" s="608"/>
      <c r="AE27" s="608"/>
      <c r="AF27" s="192" t="s">
        <v>14</v>
      </c>
      <c r="AG27" s="608" t="str">
        <f>Ergebniseingabe!AH31</f>
        <v>FC Gießen</v>
      </c>
      <c r="AH27" s="608"/>
      <c r="AI27" s="608"/>
      <c r="AJ27" s="608"/>
      <c r="AK27" s="608"/>
      <c r="AL27" s="608"/>
      <c r="AM27" s="608"/>
      <c r="AN27" s="608"/>
      <c r="AO27" s="608"/>
      <c r="AP27" s="608"/>
      <c r="AQ27" s="608"/>
      <c r="AR27" s="608"/>
      <c r="AS27" s="608"/>
      <c r="AT27" s="608"/>
      <c r="AU27" s="608"/>
      <c r="AV27" s="608"/>
      <c r="AW27" s="608"/>
      <c r="AX27" s="608"/>
      <c r="AY27" s="608"/>
      <c r="AZ27" s="608"/>
      <c r="BA27" s="609"/>
      <c r="BB27" s="586">
        <f>IF(Ergebniseingabe!BC31="","",Ergebniseingabe!BC31)</f>
      </c>
      <c r="BC27" s="587"/>
      <c r="BD27" s="587"/>
      <c r="BE27" s="584">
        <f>IF(Ergebniseingabe!BF31="","",Ergebniseingabe!BF31)</f>
      </c>
      <c r="BF27" s="585"/>
      <c r="BG27" s="70"/>
      <c r="BH27" s="15"/>
      <c r="BX27" s="63"/>
      <c r="BY27" s="63"/>
      <c r="BZ27" s="63"/>
      <c r="CA27" s="63"/>
      <c r="CB27" s="63"/>
      <c r="CC27" s="63"/>
      <c r="CD27" s="64"/>
      <c r="CE27" s="64"/>
      <c r="CF27" s="65"/>
      <c r="CG27" s="65"/>
      <c r="CH27" s="65"/>
      <c r="CI27" s="65"/>
      <c r="CJ27" s="65"/>
      <c r="CK27" s="64"/>
      <c r="CL27" s="64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12"/>
      <c r="CX27" s="12"/>
      <c r="CY27" s="12"/>
      <c r="CZ27" s="12"/>
      <c r="DA27" s="12"/>
      <c r="DB27" s="12"/>
      <c r="DC27" s="12"/>
    </row>
    <row r="28" spans="2:129" s="11" customFormat="1" ht="20.25" customHeight="1" thickBot="1">
      <c r="B28" s="545">
        <v>6</v>
      </c>
      <c r="C28" s="543"/>
      <c r="D28" s="543" t="str">
        <f>Ergebniseingabe!E32</f>
        <v>A</v>
      </c>
      <c r="E28" s="543"/>
      <c r="F28" s="543"/>
      <c r="G28" s="546">
        <f>Ergebniseingabe!H32</f>
        <v>0.6527777777777776</v>
      </c>
      <c r="H28" s="547"/>
      <c r="I28" s="547"/>
      <c r="J28" s="548"/>
      <c r="K28" s="580" t="str">
        <f>Ergebniseingabe!L32</f>
        <v>ETB SW Essen </v>
      </c>
      <c r="L28" s="581"/>
      <c r="M28" s="581"/>
      <c r="N28" s="581"/>
      <c r="O28" s="581"/>
      <c r="P28" s="581"/>
      <c r="Q28" s="581"/>
      <c r="R28" s="581"/>
      <c r="S28" s="581"/>
      <c r="T28" s="581"/>
      <c r="U28" s="581"/>
      <c r="V28" s="581"/>
      <c r="W28" s="581"/>
      <c r="X28" s="581"/>
      <c r="Y28" s="581"/>
      <c r="Z28" s="581"/>
      <c r="AA28" s="581"/>
      <c r="AB28" s="581"/>
      <c r="AC28" s="581"/>
      <c r="AD28" s="581"/>
      <c r="AE28" s="581"/>
      <c r="AF28" s="77" t="s">
        <v>14</v>
      </c>
      <c r="AG28" s="581" t="str">
        <f>Ergebniseingabe!AH32</f>
        <v>SG Rosenhöhe 1895 Offenbach eV</v>
      </c>
      <c r="AH28" s="581"/>
      <c r="AI28" s="581"/>
      <c r="AJ28" s="581"/>
      <c r="AK28" s="581"/>
      <c r="AL28" s="581"/>
      <c r="AM28" s="581"/>
      <c r="AN28" s="581"/>
      <c r="AO28" s="581"/>
      <c r="AP28" s="581"/>
      <c r="AQ28" s="581"/>
      <c r="AR28" s="581"/>
      <c r="AS28" s="581"/>
      <c r="AT28" s="581"/>
      <c r="AU28" s="581"/>
      <c r="AV28" s="581"/>
      <c r="AW28" s="581"/>
      <c r="AX28" s="581"/>
      <c r="AY28" s="581"/>
      <c r="AZ28" s="581"/>
      <c r="BA28" s="590"/>
      <c r="BB28" s="588">
        <f>IF(Ergebniseingabe!BC32="","",Ergebniseingabe!BC32)</f>
      </c>
      <c r="BC28" s="589"/>
      <c r="BD28" s="589"/>
      <c r="BE28" s="582">
        <f>IF(Ergebniseingabe!BF32="","",Ergebniseingabe!BF32)</f>
      </c>
      <c r="BF28" s="583"/>
      <c r="BG28" s="70"/>
      <c r="BH28" s="15"/>
      <c r="CD28" s="71"/>
      <c r="CE28" s="71"/>
      <c r="CF28" s="72"/>
      <c r="CG28" s="72"/>
      <c r="CH28" s="72"/>
      <c r="CI28" s="72"/>
      <c r="CJ28" s="72"/>
      <c r="CK28" s="71"/>
      <c r="CL28" s="71"/>
      <c r="CP28" s="73"/>
      <c r="CQ28" s="73"/>
      <c r="CR28" s="74"/>
      <c r="CS28" s="73"/>
      <c r="CT28" s="75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M28" s="73"/>
      <c r="DN28" s="73"/>
      <c r="DP28" s="73"/>
      <c r="DQ28" s="73"/>
      <c r="DS28" s="73"/>
      <c r="DV28" s="73"/>
      <c r="DX28" s="75"/>
      <c r="DY28" s="75"/>
    </row>
    <row r="29" spans="2:107" s="11" customFormat="1" ht="20.25" customHeight="1">
      <c r="B29" s="607">
        <v>7</v>
      </c>
      <c r="C29" s="544"/>
      <c r="D29" s="544" t="str">
        <f>Ergebniseingabe!E33</f>
        <v>B</v>
      </c>
      <c r="E29" s="544"/>
      <c r="F29" s="544"/>
      <c r="G29" s="549">
        <f>Ergebniseingabe!H33</f>
        <v>0.6624999999999998</v>
      </c>
      <c r="H29" s="550"/>
      <c r="I29" s="550"/>
      <c r="J29" s="551"/>
      <c r="K29" s="610" t="str">
        <f>Ergebniseingabe!L33</f>
        <v>SV Viktoria Preußen 07 e.V. Ffm.</v>
      </c>
      <c r="L29" s="608"/>
      <c r="M29" s="608"/>
      <c r="N29" s="608"/>
      <c r="O29" s="608"/>
      <c r="P29" s="608"/>
      <c r="Q29" s="608"/>
      <c r="R29" s="608"/>
      <c r="S29" s="608"/>
      <c r="T29" s="608"/>
      <c r="U29" s="608"/>
      <c r="V29" s="608"/>
      <c r="W29" s="608"/>
      <c r="X29" s="608"/>
      <c r="Y29" s="608"/>
      <c r="Z29" s="608"/>
      <c r="AA29" s="608"/>
      <c r="AB29" s="608"/>
      <c r="AC29" s="608"/>
      <c r="AD29" s="608"/>
      <c r="AE29" s="608"/>
      <c r="AF29" s="192" t="s">
        <v>14</v>
      </c>
      <c r="AG29" s="608" t="str">
        <f>Ergebniseingabe!AH33</f>
        <v>TSG Wieseck </v>
      </c>
      <c r="AH29" s="608"/>
      <c r="AI29" s="608"/>
      <c r="AJ29" s="608"/>
      <c r="AK29" s="608"/>
      <c r="AL29" s="608"/>
      <c r="AM29" s="608"/>
      <c r="AN29" s="608"/>
      <c r="AO29" s="608"/>
      <c r="AP29" s="608"/>
      <c r="AQ29" s="608"/>
      <c r="AR29" s="608"/>
      <c r="AS29" s="608"/>
      <c r="AT29" s="608"/>
      <c r="AU29" s="608"/>
      <c r="AV29" s="608"/>
      <c r="AW29" s="608"/>
      <c r="AX29" s="608"/>
      <c r="AY29" s="608"/>
      <c r="AZ29" s="608"/>
      <c r="BA29" s="609"/>
      <c r="BB29" s="586">
        <f>IF(Ergebniseingabe!BC33="","",Ergebniseingabe!BC33)</f>
      </c>
      <c r="BC29" s="587"/>
      <c r="BD29" s="587"/>
      <c r="BE29" s="584">
        <f>IF(Ergebniseingabe!BF33="","",Ergebniseingabe!BF33)</f>
      </c>
      <c r="BF29" s="585"/>
      <c r="BG29" s="70"/>
      <c r="BH29" s="15"/>
      <c r="BX29" s="63"/>
      <c r="BY29" s="63"/>
      <c r="BZ29" s="63"/>
      <c r="CA29" s="63"/>
      <c r="CB29" s="63"/>
      <c r="CC29" s="63"/>
      <c r="CD29" s="64"/>
      <c r="CE29" s="64"/>
      <c r="CF29" s="65"/>
      <c r="CG29" s="65"/>
      <c r="CH29" s="65"/>
      <c r="CI29" s="65"/>
      <c r="CJ29" s="65"/>
      <c r="CK29" s="64"/>
      <c r="CL29" s="64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12"/>
      <c r="CX29" s="12"/>
      <c r="CY29" s="12"/>
      <c r="CZ29" s="12"/>
      <c r="DA29" s="12"/>
      <c r="DB29" s="12"/>
      <c r="DC29" s="12"/>
    </row>
    <row r="30" spans="2:129" s="11" customFormat="1" ht="20.25" customHeight="1" thickBot="1">
      <c r="B30" s="545">
        <v>8</v>
      </c>
      <c r="C30" s="543"/>
      <c r="D30" s="543" t="str">
        <f>Ergebniseingabe!E34</f>
        <v>B</v>
      </c>
      <c r="E30" s="543"/>
      <c r="F30" s="543"/>
      <c r="G30" s="546">
        <f>Ergebniseingabe!H34</f>
        <v>0.6722222222222219</v>
      </c>
      <c r="H30" s="547"/>
      <c r="I30" s="547"/>
      <c r="J30" s="548"/>
      <c r="K30" s="580" t="str">
        <f>Ergebniseingabe!L34</f>
        <v>Makkabi Frankfurt</v>
      </c>
      <c r="L30" s="581"/>
      <c r="M30" s="581"/>
      <c r="N30" s="581"/>
      <c r="O30" s="581"/>
      <c r="P30" s="581"/>
      <c r="Q30" s="581"/>
      <c r="R30" s="581"/>
      <c r="S30" s="581"/>
      <c r="T30" s="581"/>
      <c r="U30" s="581"/>
      <c r="V30" s="581"/>
      <c r="W30" s="581"/>
      <c r="X30" s="581"/>
      <c r="Y30" s="581"/>
      <c r="Z30" s="581"/>
      <c r="AA30" s="581"/>
      <c r="AB30" s="581"/>
      <c r="AC30" s="581"/>
      <c r="AD30" s="581"/>
      <c r="AE30" s="581"/>
      <c r="AF30" s="77" t="s">
        <v>14</v>
      </c>
      <c r="AG30" s="581" t="str">
        <f>Ergebniseingabe!AH34</f>
        <v>FC Ober-Rosbach</v>
      </c>
      <c r="AH30" s="581"/>
      <c r="AI30" s="581"/>
      <c r="AJ30" s="581"/>
      <c r="AK30" s="581"/>
      <c r="AL30" s="581"/>
      <c r="AM30" s="581"/>
      <c r="AN30" s="581"/>
      <c r="AO30" s="581"/>
      <c r="AP30" s="581"/>
      <c r="AQ30" s="581"/>
      <c r="AR30" s="581"/>
      <c r="AS30" s="581"/>
      <c r="AT30" s="581"/>
      <c r="AU30" s="581"/>
      <c r="AV30" s="581"/>
      <c r="AW30" s="581"/>
      <c r="AX30" s="581"/>
      <c r="AY30" s="581"/>
      <c r="AZ30" s="581"/>
      <c r="BA30" s="590"/>
      <c r="BB30" s="588">
        <f>IF(Ergebniseingabe!BC34="","",Ergebniseingabe!BC34)</f>
      </c>
      <c r="BC30" s="589"/>
      <c r="BD30" s="589"/>
      <c r="BE30" s="582">
        <f>IF(Ergebniseingabe!BF34="","",Ergebniseingabe!BF34)</f>
      </c>
      <c r="BF30" s="583"/>
      <c r="BG30" s="70"/>
      <c r="BH30" s="15"/>
      <c r="BX30" s="63"/>
      <c r="BY30" s="63"/>
      <c r="BZ30" s="63"/>
      <c r="CA30" s="63"/>
      <c r="CB30" s="63"/>
      <c r="CC30" s="63"/>
      <c r="CD30" s="64"/>
      <c r="CE30" s="64"/>
      <c r="CF30" s="65"/>
      <c r="CG30" s="65"/>
      <c r="CH30" s="65"/>
      <c r="CI30" s="65"/>
      <c r="CJ30" s="65"/>
      <c r="CK30" s="64"/>
      <c r="CL30" s="64"/>
      <c r="CM30" s="63"/>
      <c r="CN30" s="76"/>
      <c r="CO30" s="73"/>
      <c r="CP30" s="73"/>
      <c r="CQ30" s="73"/>
      <c r="CR30" s="74"/>
      <c r="CS30" s="73"/>
      <c r="CT30" s="75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M30" s="73"/>
      <c r="DN30" s="73"/>
      <c r="DP30" s="73"/>
      <c r="DQ30" s="73"/>
      <c r="DS30" s="73"/>
      <c r="DV30" s="73"/>
      <c r="DX30" s="75"/>
      <c r="DY30" s="75"/>
    </row>
    <row r="31" spans="2:129" s="11" customFormat="1" ht="20.25" customHeight="1">
      <c r="B31" s="607">
        <v>9</v>
      </c>
      <c r="C31" s="544"/>
      <c r="D31" s="544" t="str">
        <f>Ergebniseingabe!E35</f>
        <v>A</v>
      </c>
      <c r="E31" s="544"/>
      <c r="F31" s="544"/>
      <c r="G31" s="549">
        <f>Ergebniseingabe!H35</f>
        <v>0.6819444444444441</v>
      </c>
      <c r="H31" s="550"/>
      <c r="I31" s="550"/>
      <c r="J31" s="551"/>
      <c r="K31" s="610" t="str">
        <f>Ergebniseingabe!L35</f>
        <v>SG Rosenhöhe 1895 Offenbach eV</v>
      </c>
      <c r="L31" s="608"/>
      <c r="M31" s="608"/>
      <c r="N31" s="608"/>
      <c r="O31" s="608"/>
      <c r="P31" s="608"/>
      <c r="Q31" s="608"/>
      <c r="R31" s="608"/>
      <c r="S31" s="608"/>
      <c r="T31" s="608"/>
      <c r="U31" s="608"/>
      <c r="V31" s="608"/>
      <c r="W31" s="608"/>
      <c r="X31" s="608"/>
      <c r="Y31" s="608"/>
      <c r="Z31" s="608"/>
      <c r="AA31" s="608"/>
      <c r="AB31" s="608"/>
      <c r="AC31" s="608"/>
      <c r="AD31" s="608"/>
      <c r="AE31" s="608"/>
      <c r="AF31" s="192" t="s">
        <v>14</v>
      </c>
      <c r="AG31" s="608" t="str">
        <f>Ergebniseingabe!AH35</f>
        <v>SpVgg05/99Bomber Bad Homburg</v>
      </c>
      <c r="AH31" s="608"/>
      <c r="AI31" s="608"/>
      <c r="AJ31" s="608"/>
      <c r="AK31" s="608"/>
      <c r="AL31" s="608"/>
      <c r="AM31" s="608"/>
      <c r="AN31" s="608"/>
      <c r="AO31" s="608"/>
      <c r="AP31" s="608"/>
      <c r="AQ31" s="608"/>
      <c r="AR31" s="608"/>
      <c r="AS31" s="608"/>
      <c r="AT31" s="608"/>
      <c r="AU31" s="608"/>
      <c r="AV31" s="608"/>
      <c r="AW31" s="608"/>
      <c r="AX31" s="608"/>
      <c r="AY31" s="608"/>
      <c r="AZ31" s="608"/>
      <c r="BA31" s="609"/>
      <c r="BB31" s="586">
        <f>IF(Ergebniseingabe!BC35="","",Ergebniseingabe!BC35)</f>
      </c>
      <c r="BC31" s="587"/>
      <c r="BD31" s="587"/>
      <c r="BE31" s="584">
        <f>IF(Ergebniseingabe!BF35="","",Ergebniseingabe!BF35)</f>
      </c>
      <c r="BF31" s="585"/>
      <c r="BG31" s="70"/>
      <c r="BH31" s="15"/>
      <c r="CD31" s="71"/>
      <c r="CE31" s="71"/>
      <c r="CF31" s="72"/>
      <c r="CG31" s="72"/>
      <c r="CH31" s="72"/>
      <c r="CI31" s="72"/>
      <c r="CJ31" s="72"/>
      <c r="CK31" s="71"/>
      <c r="CL31" s="71"/>
      <c r="CP31" s="73"/>
      <c r="CQ31" s="73"/>
      <c r="CR31" s="74"/>
      <c r="CS31" s="73"/>
      <c r="CT31" s="75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M31" s="73"/>
      <c r="DN31" s="73"/>
      <c r="DP31" s="73"/>
      <c r="DQ31" s="73"/>
      <c r="DS31" s="73"/>
      <c r="DV31" s="73"/>
      <c r="DX31" s="75"/>
      <c r="DY31" s="75"/>
    </row>
    <row r="32" spans="2:107" s="11" customFormat="1" ht="20.25" customHeight="1" thickBot="1">
      <c r="B32" s="545">
        <v>10</v>
      </c>
      <c r="C32" s="543"/>
      <c r="D32" s="543" t="str">
        <f>Ergebniseingabe!E36</f>
        <v>A</v>
      </c>
      <c r="E32" s="543"/>
      <c r="F32" s="543"/>
      <c r="G32" s="546">
        <f>Ergebniseingabe!H36</f>
        <v>0.6916666666666663</v>
      </c>
      <c r="H32" s="547"/>
      <c r="I32" s="547"/>
      <c r="J32" s="548"/>
      <c r="K32" s="580" t="str">
        <f>Ergebniseingabe!L36</f>
        <v>FC Gießen</v>
      </c>
      <c r="L32" s="581"/>
      <c r="M32" s="581"/>
      <c r="N32" s="581"/>
      <c r="O32" s="581"/>
      <c r="P32" s="581"/>
      <c r="Q32" s="581"/>
      <c r="R32" s="581"/>
      <c r="S32" s="581"/>
      <c r="T32" s="581"/>
      <c r="U32" s="581"/>
      <c r="V32" s="581"/>
      <c r="W32" s="581"/>
      <c r="X32" s="581"/>
      <c r="Y32" s="581"/>
      <c r="Z32" s="581"/>
      <c r="AA32" s="581"/>
      <c r="AB32" s="581"/>
      <c r="AC32" s="581"/>
      <c r="AD32" s="581"/>
      <c r="AE32" s="581"/>
      <c r="AF32" s="77" t="s">
        <v>14</v>
      </c>
      <c r="AG32" s="581" t="str">
        <f>Ergebniseingabe!AH36</f>
        <v>ETB SW Essen </v>
      </c>
      <c r="AH32" s="581"/>
      <c r="AI32" s="581"/>
      <c r="AJ32" s="581"/>
      <c r="AK32" s="581"/>
      <c r="AL32" s="581"/>
      <c r="AM32" s="581"/>
      <c r="AN32" s="581"/>
      <c r="AO32" s="581"/>
      <c r="AP32" s="581"/>
      <c r="AQ32" s="581"/>
      <c r="AR32" s="581"/>
      <c r="AS32" s="581"/>
      <c r="AT32" s="581"/>
      <c r="AU32" s="581"/>
      <c r="AV32" s="581"/>
      <c r="AW32" s="581"/>
      <c r="AX32" s="581"/>
      <c r="AY32" s="581"/>
      <c r="AZ32" s="581"/>
      <c r="BA32" s="590"/>
      <c r="BB32" s="588">
        <f>IF(Ergebniseingabe!BC36="","",Ergebniseingabe!BC36)</f>
      </c>
      <c r="BC32" s="589"/>
      <c r="BD32" s="589"/>
      <c r="BE32" s="582">
        <f>IF(Ergebniseingabe!BF36="","",Ergebniseingabe!BF36)</f>
      </c>
      <c r="BF32" s="583"/>
      <c r="BG32" s="70"/>
      <c r="BH32" s="15"/>
      <c r="BX32" s="63"/>
      <c r="BY32" s="63"/>
      <c r="BZ32" s="63"/>
      <c r="CA32" s="63"/>
      <c r="CB32" s="63"/>
      <c r="CC32" s="63"/>
      <c r="CD32" s="64"/>
      <c r="CE32" s="64"/>
      <c r="CF32" s="65"/>
      <c r="CG32" s="65"/>
      <c r="CH32" s="65"/>
      <c r="CI32" s="65"/>
      <c r="CJ32" s="65"/>
      <c r="CK32" s="64"/>
      <c r="CL32" s="64"/>
      <c r="CM32" s="63"/>
      <c r="CT32" s="75"/>
      <c r="CU32" s="63"/>
      <c r="CV32" s="63"/>
      <c r="CW32" s="12"/>
      <c r="CX32" s="12"/>
      <c r="CY32" s="12"/>
      <c r="CZ32" s="12"/>
      <c r="DA32" s="12"/>
      <c r="DB32" s="12"/>
      <c r="DC32" s="12"/>
    </row>
    <row r="33" spans="2:129" s="11" customFormat="1" ht="20.25" customHeight="1">
      <c r="B33" s="607">
        <v>11</v>
      </c>
      <c r="C33" s="544"/>
      <c r="D33" s="544" t="str">
        <f>Ergebniseingabe!E37</f>
        <v>B</v>
      </c>
      <c r="E33" s="544"/>
      <c r="F33" s="544"/>
      <c r="G33" s="549">
        <f>Ergebniseingabe!H37</f>
        <v>0.7013888888888885</v>
      </c>
      <c r="H33" s="550"/>
      <c r="I33" s="550"/>
      <c r="J33" s="551"/>
      <c r="K33" s="610" t="str">
        <f>Ergebniseingabe!L37</f>
        <v>FC Ober-Rosbach</v>
      </c>
      <c r="L33" s="608"/>
      <c r="M33" s="608"/>
      <c r="N33" s="608"/>
      <c r="O33" s="608"/>
      <c r="P33" s="608"/>
      <c r="Q33" s="608"/>
      <c r="R33" s="608"/>
      <c r="S33" s="608"/>
      <c r="T33" s="608"/>
      <c r="U33" s="608"/>
      <c r="V33" s="608"/>
      <c r="W33" s="608"/>
      <c r="X33" s="608"/>
      <c r="Y33" s="608"/>
      <c r="Z33" s="608"/>
      <c r="AA33" s="608"/>
      <c r="AB33" s="608"/>
      <c r="AC33" s="608"/>
      <c r="AD33" s="608"/>
      <c r="AE33" s="608"/>
      <c r="AF33" s="192" t="s">
        <v>14</v>
      </c>
      <c r="AG33" s="608" t="str">
        <f>Ergebniseingabe!AH37</f>
        <v>SV Viktoria Preußen 07 e.V. Ffm.</v>
      </c>
      <c r="AH33" s="608"/>
      <c r="AI33" s="608"/>
      <c r="AJ33" s="608"/>
      <c r="AK33" s="608"/>
      <c r="AL33" s="608"/>
      <c r="AM33" s="608"/>
      <c r="AN33" s="608"/>
      <c r="AO33" s="608"/>
      <c r="AP33" s="608"/>
      <c r="AQ33" s="608"/>
      <c r="AR33" s="608"/>
      <c r="AS33" s="608"/>
      <c r="AT33" s="608"/>
      <c r="AU33" s="608"/>
      <c r="AV33" s="608"/>
      <c r="AW33" s="608"/>
      <c r="AX33" s="608"/>
      <c r="AY33" s="608"/>
      <c r="AZ33" s="608"/>
      <c r="BA33" s="609"/>
      <c r="BB33" s="586">
        <f>IF(Ergebniseingabe!BC37="","",Ergebniseingabe!BC37)</f>
      </c>
      <c r="BC33" s="587"/>
      <c r="BD33" s="587"/>
      <c r="BE33" s="584">
        <f>IF(Ergebniseingabe!BF37="","",Ergebniseingabe!BF37)</f>
      </c>
      <c r="BF33" s="585"/>
      <c r="BG33" s="70"/>
      <c r="BH33" s="15"/>
      <c r="BX33" s="63"/>
      <c r="BY33" s="63"/>
      <c r="BZ33" s="63"/>
      <c r="CA33" s="63"/>
      <c r="CB33" s="63"/>
      <c r="CC33" s="63"/>
      <c r="CD33" s="64"/>
      <c r="CE33" s="64"/>
      <c r="CF33" s="65"/>
      <c r="CG33" s="65"/>
      <c r="CH33" s="65"/>
      <c r="CI33" s="65"/>
      <c r="CJ33" s="65"/>
      <c r="CK33" s="64"/>
      <c r="CL33" s="64"/>
      <c r="CM33" s="63"/>
      <c r="CN33" s="76"/>
      <c r="CO33" s="73"/>
      <c r="CP33" s="73"/>
      <c r="CQ33" s="73"/>
      <c r="CR33" s="74"/>
      <c r="CS33" s="73"/>
      <c r="CT33" s="75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M33" s="73"/>
      <c r="DN33" s="73"/>
      <c r="DP33" s="73"/>
      <c r="DQ33" s="73"/>
      <c r="DS33" s="73"/>
      <c r="DV33" s="73"/>
      <c r="DX33" s="75"/>
      <c r="DY33" s="75"/>
    </row>
    <row r="34" spans="2:107" s="11" customFormat="1" ht="20.25" customHeight="1" thickBot="1">
      <c r="B34" s="545">
        <v>12</v>
      </c>
      <c r="C34" s="543"/>
      <c r="D34" s="543" t="str">
        <f>Ergebniseingabe!E38</f>
        <v>B</v>
      </c>
      <c r="E34" s="543"/>
      <c r="F34" s="543"/>
      <c r="G34" s="546">
        <f>Ergebniseingabe!H38</f>
        <v>0.7111111111111107</v>
      </c>
      <c r="H34" s="547"/>
      <c r="I34" s="547"/>
      <c r="J34" s="548"/>
      <c r="K34" s="580" t="str">
        <f>Ergebniseingabe!L38</f>
        <v>TSG Wieseck </v>
      </c>
      <c r="L34" s="581"/>
      <c r="M34" s="581"/>
      <c r="N34" s="581"/>
      <c r="O34" s="581"/>
      <c r="P34" s="581"/>
      <c r="Q34" s="581"/>
      <c r="R34" s="581"/>
      <c r="S34" s="581"/>
      <c r="T34" s="581"/>
      <c r="U34" s="581"/>
      <c r="V34" s="581"/>
      <c r="W34" s="581"/>
      <c r="X34" s="581"/>
      <c r="Y34" s="581"/>
      <c r="Z34" s="581"/>
      <c r="AA34" s="581"/>
      <c r="AB34" s="581"/>
      <c r="AC34" s="581"/>
      <c r="AD34" s="581"/>
      <c r="AE34" s="581"/>
      <c r="AF34" s="77" t="s">
        <v>14</v>
      </c>
      <c r="AG34" s="581" t="str">
        <f>Ergebniseingabe!AH38</f>
        <v>Makkabi Frankfurt</v>
      </c>
      <c r="AH34" s="581"/>
      <c r="AI34" s="581"/>
      <c r="AJ34" s="581"/>
      <c r="AK34" s="581"/>
      <c r="AL34" s="581"/>
      <c r="AM34" s="581"/>
      <c r="AN34" s="581"/>
      <c r="AO34" s="581"/>
      <c r="AP34" s="581"/>
      <c r="AQ34" s="581"/>
      <c r="AR34" s="581"/>
      <c r="AS34" s="581"/>
      <c r="AT34" s="581"/>
      <c r="AU34" s="581"/>
      <c r="AV34" s="581"/>
      <c r="AW34" s="581"/>
      <c r="AX34" s="581"/>
      <c r="AY34" s="581"/>
      <c r="AZ34" s="581"/>
      <c r="BA34" s="590"/>
      <c r="BB34" s="588">
        <f>IF(Ergebniseingabe!BC38="","",Ergebniseingabe!BC38)</f>
      </c>
      <c r="BC34" s="589"/>
      <c r="BD34" s="589"/>
      <c r="BE34" s="582">
        <f>IF(Ergebniseingabe!BF38="","",Ergebniseingabe!BF38)</f>
      </c>
      <c r="BF34" s="583"/>
      <c r="BG34" s="70"/>
      <c r="BH34" s="15"/>
      <c r="BX34" s="63"/>
      <c r="BY34" s="63"/>
      <c r="BZ34" s="63"/>
      <c r="CA34" s="63"/>
      <c r="CB34" s="63"/>
      <c r="CC34" s="63"/>
      <c r="CD34" s="64"/>
      <c r="CE34" s="64"/>
      <c r="CF34" s="65"/>
      <c r="CG34" s="65"/>
      <c r="CH34" s="65"/>
      <c r="CI34" s="65"/>
      <c r="CJ34" s="65"/>
      <c r="CK34" s="64"/>
      <c r="CL34" s="64"/>
      <c r="CM34" s="63"/>
      <c r="CN34" s="63"/>
      <c r="CO34" s="63"/>
      <c r="CP34" s="63"/>
      <c r="CQ34" s="63"/>
      <c r="CR34" s="63"/>
      <c r="CS34" s="63"/>
      <c r="CT34" s="75"/>
      <c r="CU34" s="63"/>
      <c r="CV34" s="63"/>
      <c r="CW34" s="12"/>
      <c r="CX34" s="12"/>
      <c r="CY34" s="12"/>
      <c r="CZ34" s="12"/>
      <c r="DA34" s="12"/>
      <c r="DB34" s="12"/>
      <c r="DC34" s="12"/>
    </row>
    <row r="35" spans="61:80" s="11" customFormat="1" ht="18" customHeight="1">
      <c r="BI35" s="12"/>
      <c r="BJ35" s="12"/>
      <c r="BK35" s="12"/>
      <c r="BL35" s="12"/>
      <c r="BM35" s="12"/>
      <c r="BN35" s="13"/>
      <c r="BO35" s="14"/>
      <c r="BP35" s="14"/>
      <c r="BQ35" s="14"/>
      <c r="BR35" s="13"/>
      <c r="BS35" s="14"/>
      <c r="BT35" s="14"/>
      <c r="BU35" s="14"/>
      <c r="BV35" s="14"/>
      <c r="BW35" s="14"/>
      <c r="BX35" s="12"/>
      <c r="BY35" s="12"/>
      <c r="BZ35" s="12"/>
      <c r="CA35" s="12"/>
      <c r="CB35" s="12"/>
    </row>
    <row r="36" spans="10:81" s="11" customFormat="1" ht="18" customHeight="1" thickBot="1">
      <c r="J36" s="59" t="s">
        <v>7</v>
      </c>
      <c r="BJ36" s="12"/>
      <c r="BK36" s="12"/>
      <c r="BL36" s="12"/>
      <c r="BM36" s="12"/>
      <c r="BN36" s="12"/>
      <c r="BO36" s="13"/>
      <c r="BP36" s="14"/>
      <c r="BQ36" s="14"/>
      <c r="BR36" s="14"/>
      <c r="BS36" s="13"/>
      <c r="BT36" s="14"/>
      <c r="BU36" s="14"/>
      <c r="BV36" s="14"/>
      <c r="BW36" s="71"/>
      <c r="BX36" s="14"/>
      <c r="BY36" s="12"/>
      <c r="BZ36" s="12"/>
      <c r="CA36" s="12"/>
      <c r="CB36" s="12"/>
      <c r="CC36" s="12"/>
    </row>
    <row r="37" spans="2:80" s="11" customFormat="1" ht="18" customHeight="1">
      <c r="B37" s="78"/>
      <c r="C37" s="78"/>
      <c r="D37" s="78"/>
      <c r="E37" s="78"/>
      <c r="F37" s="78"/>
      <c r="G37" s="78"/>
      <c r="H37" s="78"/>
      <c r="J37" s="59"/>
      <c r="AG37" s="601" t="str">
        <f>L45</f>
        <v>SpVgg05/99Bomber Bad Homburg</v>
      </c>
      <c r="AH37" s="592"/>
      <c r="AI37" s="602"/>
      <c r="AJ37" s="591" t="str">
        <f>L46</f>
        <v>ETB SW Essen </v>
      </c>
      <c r="AK37" s="592"/>
      <c r="AL37" s="602"/>
      <c r="AM37" s="591" t="str">
        <f>L47</f>
        <v>FC Gießen</v>
      </c>
      <c r="AN37" s="592"/>
      <c r="AO37" s="602"/>
      <c r="AP37" s="591" t="str">
        <f>L48</f>
        <v>SG Rosenhöhe 1895 Offenbach eV</v>
      </c>
      <c r="AQ37" s="592"/>
      <c r="AR37" s="593"/>
      <c r="BI37" s="12"/>
      <c r="BJ37" s="12"/>
      <c r="BK37" s="12"/>
      <c r="BL37" s="12"/>
      <c r="BM37" s="12"/>
      <c r="BN37" s="13"/>
      <c r="BO37" s="14"/>
      <c r="BP37" s="14"/>
      <c r="BQ37" s="14"/>
      <c r="BR37" s="13"/>
      <c r="BS37" s="14"/>
      <c r="BT37" s="14"/>
      <c r="BU37" s="14"/>
      <c r="BV37" s="71"/>
      <c r="BW37" s="14"/>
      <c r="BX37" s="12"/>
      <c r="BY37" s="12"/>
      <c r="BZ37" s="12"/>
      <c r="CA37" s="12"/>
      <c r="CB37" s="12"/>
    </row>
    <row r="38" spans="2:80" s="11" customFormat="1" ht="18" customHeight="1">
      <c r="B38" s="78"/>
      <c r="C38" s="78"/>
      <c r="D38" s="78"/>
      <c r="E38" s="78"/>
      <c r="F38" s="78"/>
      <c r="G38" s="78"/>
      <c r="H38" s="78"/>
      <c r="J38" s="59"/>
      <c r="AG38" s="603"/>
      <c r="AH38" s="595"/>
      <c r="AI38" s="604"/>
      <c r="AJ38" s="594"/>
      <c r="AK38" s="595"/>
      <c r="AL38" s="604"/>
      <c r="AM38" s="594"/>
      <c r="AN38" s="595"/>
      <c r="AO38" s="604"/>
      <c r="AP38" s="594"/>
      <c r="AQ38" s="595"/>
      <c r="AR38" s="596"/>
      <c r="BI38" s="12"/>
      <c r="BJ38" s="12"/>
      <c r="BK38" s="12"/>
      <c r="BL38" s="12"/>
      <c r="BM38" s="12"/>
      <c r="BN38" s="13"/>
      <c r="BO38" s="14"/>
      <c r="BP38" s="14"/>
      <c r="BQ38" s="14"/>
      <c r="BR38" s="13"/>
      <c r="BS38" s="14"/>
      <c r="BT38" s="14"/>
      <c r="BU38" s="14"/>
      <c r="BV38" s="71"/>
      <c r="BW38" s="14"/>
      <c r="BX38" s="12"/>
      <c r="BY38" s="12"/>
      <c r="BZ38" s="12"/>
      <c r="CA38" s="12"/>
      <c r="CB38" s="12"/>
    </row>
    <row r="39" spans="2:80" s="11" customFormat="1" ht="18" customHeight="1">
      <c r="B39" s="78"/>
      <c r="C39" s="78"/>
      <c r="D39" s="78"/>
      <c r="E39" s="78"/>
      <c r="F39" s="78"/>
      <c r="G39" s="78"/>
      <c r="H39" s="78"/>
      <c r="J39" s="59"/>
      <c r="AG39" s="603"/>
      <c r="AH39" s="595"/>
      <c r="AI39" s="604"/>
      <c r="AJ39" s="594"/>
      <c r="AK39" s="595"/>
      <c r="AL39" s="604"/>
      <c r="AM39" s="594"/>
      <c r="AN39" s="595"/>
      <c r="AO39" s="604"/>
      <c r="AP39" s="594"/>
      <c r="AQ39" s="595"/>
      <c r="AR39" s="596"/>
      <c r="BI39" s="12"/>
      <c r="BJ39" s="12"/>
      <c r="BK39" s="12"/>
      <c r="BL39" s="12"/>
      <c r="BM39" s="12"/>
      <c r="BN39" s="13"/>
      <c r="BO39" s="14"/>
      <c r="BP39" s="14"/>
      <c r="BQ39" s="14"/>
      <c r="BR39" s="13"/>
      <c r="BS39" s="14"/>
      <c r="BT39" s="14"/>
      <c r="BU39" s="14"/>
      <c r="BV39" s="71"/>
      <c r="BW39" s="14"/>
      <c r="BX39" s="12"/>
      <c r="BY39" s="12"/>
      <c r="BZ39" s="12"/>
      <c r="CA39" s="12"/>
      <c r="CB39" s="12"/>
    </row>
    <row r="40" spans="2:80" s="11" customFormat="1" ht="18" customHeight="1">
      <c r="B40" s="78"/>
      <c r="C40" s="78"/>
      <c r="D40" s="78"/>
      <c r="E40" s="78"/>
      <c r="F40" s="78"/>
      <c r="G40" s="78"/>
      <c r="H40" s="78"/>
      <c r="J40" s="59"/>
      <c r="AG40" s="603"/>
      <c r="AH40" s="595"/>
      <c r="AI40" s="604"/>
      <c r="AJ40" s="594"/>
      <c r="AK40" s="595"/>
      <c r="AL40" s="604"/>
      <c r="AM40" s="594"/>
      <c r="AN40" s="595"/>
      <c r="AO40" s="604"/>
      <c r="AP40" s="594"/>
      <c r="AQ40" s="595"/>
      <c r="AR40" s="596"/>
      <c r="BI40" s="12"/>
      <c r="BJ40" s="12"/>
      <c r="BK40" s="12"/>
      <c r="BL40" s="12"/>
      <c r="BM40" s="12"/>
      <c r="BN40" s="13"/>
      <c r="BO40" s="14"/>
      <c r="BP40" s="14"/>
      <c r="BQ40" s="14"/>
      <c r="BR40" s="13"/>
      <c r="BS40" s="14"/>
      <c r="BT40" s="14"/>
      <c r="BU40" s="14"/>
      <c r="BV40" s="71"/>
      <c r="BW40" s="14"/>
      <c r="BX40" s="12"/>
      <c r="BY40" s="12"/>
      <c r="BZ40" s="12"/>
      <c r="CA40" s="12"/>
      <c r="CB40" s="12"/>
    </row>
    <row r="41" spans="2:80" s="11" customFormat="1" ht="18" customHeight="1">
      <c r="B41" s="78"/>
      <c r="C41" s="78"/>
      <c r="D41" s="78"/>
      <c r="E41" s="78"/>
      <c r="F41" s="78"/>
      <c r="G41" s="78"/>
      <c r="H41" s="78"/>
      <c r="J41" s="59"/>
      <c r="AG41" s="603"/>
      <c r="AH41" s="595"/>
      <c r="AI41" s="604"/>
      <c r="AJ41" s="594"/>
      <c r="AK41" s="595"/>
      <c r="AL41" s="604"/>
      <c r="AM41" s="594"/>
      <c r="AN41" s="595"/>
      <c r="AO41" s="604"/>
      <c r="AP41" s="594"/>
      <c r="AQ41" s="595"/>
      <c r="AR41" s="596"/>
      <c r="BI41" s="12"/>
      <c r="BJ41" s="12"/>
      <c r="BK41" s="12"/>
      <c r="BL41" s="12"/>
      <c r="BM41" s="12"/>
      <c r="BN41" s="13"/>
      <c r="BO41" s="14"/>
      <c r="BP41" s="14"/>
      <c r="BQ41" s="14"/>
      <c r="BR41" s="13"/>
      <c r="BS41" s="14"/>
      <c r="BT41" s="14"/>
      <c r="BU41" s="14"/>
      <c r="BV41" s="71"/>
      <c r="BW41" s="14"/>
      <c r="BX41" s="12"/>
      <c r="BY41" s="12"/>
      <c r="BZ41" s="12"/>
      <c r="CA41" s="12"/>
      <c r="CB41" s="12"/>
    </row>
    <row r="42" spans="2:80" s="11" customFormat="1" ht="18" customHeight="1">
      <c r="B42" s="78"/>
      <c r="C42" s="78"/>
      <c r="D42" s="78"/>
      <c r="E42" s="78"/>
      <c r="F42" s="78"/>
      <c r="G42" s="78"/>
      <c r="H42" s="78"/>
      <c r="J42" s="59"/>
      <c r="AG42" s="603"/>
      <c r="AH42" s="595"/>
      <c r="AI42" s="604"/>
      <c r="AJ42" s="594"/>
      <c r="AK42" s="595"/>
      <c r="AL42" s="604"/>
      <c r="AM42" s="594"/>
      <c r="AN42" s="595"/>
      <c r="AO42" s="604"/>
      <c r="AP42" s="594"/>
      <c r="AQ42" s="595"/>
      <c r="AR42" s="596"/>
      <c r="BI42" s="12"/>
      <c r="BJ42" s="12"/>
      <c r="BK42" s="12"/>
      <c r="BL42" s="12"/>
      <c r="BM42" s="12"/>
      <c r="BN42" s="13"/>
      <c r="BO42" s="14"/>
      <c r="BP42" s="14"/>
      <c r="BQ42" s="14"/>
      <c r="BR42" s="13"/>
      <c r="BS42" s="14"/>
      <c r="BT42" s="14"/>
      <c r="BU42" s="14"/>
      <c r="BV42" s="71"/>
      <c r="BW42" s="14"/>
      <c r="BX42" s="12"/>
      <c r="BY42" s="12"/>
      <c r="BZ42" s="12"/>
      <c r="CA42" s="12"/>
      <c r="CB42" s="12"/>
    </row>
    <row r="43" spans="2:80" s="11" customFormat="1" ht="18" customHeight="1" thickBot="1">
      <c r="B43" s="537" t="s">
        <v>16</v>
      </c>
      <c r="C43" s="538"/>
      <c r="D43" s="538"/>
      <c r="E43" s="538"/>
      <c r="F43" s="538"/>
      <c r="G43" s="538"/>
      <c r="H43" s="539"/>
      <c r="AG43" s="603"/>
      <c r="AH43" s="595"/>
      <c r="AI43" s="604"/>
      <c r="AJ43" s="594"/>
      <c r="AK43" s="595"/>
      <c r="AL43" s="604"/>
      <c r="AM43" s="594"/>
      <c r="AN43" s="595"/>
      <c r="AO43" s="604"/>
      <c r="AP43" s="594"/>
      <c r="AQ43" s="595"/>
      <c r="AR43" s="596"/>
      <c r="BI43" s="12"/>
      <c r="BJ43" s="12"/>
      <c r="BK43" s="12"/>
      <c r="BL43" s="12"/>
      <c r="BM43" s="12"/>
      <c r="BN43" s="13"/>
      <c r="BO43" s="14"/>
      <c r="BP43" s="14"/>
      <c r="BQ43" s="14"/>
      <c r="BR43" s="13"/>
      <c r="BS43" s="14"/>
      <c r="BT43" s="14"/>
      <c r="BU43" s="14"/>
      <c r="BV43" s="71"/>
      <c r="BW43" s="14"/>
      <c r="BX43" s="12"/>
      <c r="BY43" s="12"/>
      <c r="BZ43" s="12"/>
      <c r="CA43" s="12"/>
      <c r="CB43" s="12"/>
    </row>
    <row r="44" spans="2:107" s="11" customFormat="1" ht="18" customHeight="1" thickBot="1">
      <c r="B44" s="540" t="s">
        <v>17</v>
      </c>
      <c r="C44" s="541"/>
      <c r="D44" s="541"/>
      <c r="E44" s="542"/>
      <c r="F44" s="540" t="s">
        <v>18</v>
      </c>
      <c r="G44" s="541"/>
      <c r="H44" s="542"/>
      <c r="J44" s="436" t="str">
        <f>Ergebniseingabe!K48</f>
        <v>Gruppe A</v>
      </c>
      <c r="K44" s="437"/>
      <c r="L44" s="437"/>
      <c r="M44" s="437"/>
      <c r="N44" s="437"/>
      <c r="O44" s="437"/>
      <c r="P44" s="437"/>
      <c r="Q44" s="437"/>
      <c r="R44" s="437"/>
      <c r="S44" s="437"/>
      <c r="T44" s="437"/>
      <c r="U44" s="437"/>
      <c r="V44" s="437"/>
      <c r="W44" s="437"/>
      <c r="X44" s="437"/>
      <c r="Y44" s="437"/>
      <c r="Z44" s="437"/>
      <c r="AA44" s="437"/>
      <c r="AB44" s="437"/>
      <c r="AC44" s="437"/>
      <c r="AD44" s="437"/>
      <c r="AE44" s="437"/>
      <c r="AF44" s="438"/>
      <c r="AG44" s="605"/>
      <c r="AH44" s="598"/>
      <c r="AI44" s="606"/>
      <c r="AJ44" s="597"/>
      <c r="AK44" s="598"/>
      <c r="AL44" s="606"/>
      <c r="AM44" s="597"/>
      <c r="AN44" s="598"/>
      <c r="AO44" s="606"/>
      <c r="AP44" s="597"/>
      <c r="AQ44" s="598"/>
      <c r="AR44" s="599"/>
      <c r="AS44" s="437" t="s">
        <v>19</v>
      </c>
      <c r="AT44" s="437"/>
      <c r="AU44" s="600"/>
      <c r="AV44" s="566" t="s">
        <v>20</v>
      </c>
      <c r="AW44" s="437"/>
      <c r="AX44" s="600"/>
      <c r="AY44" s="566" t="s">
        <v>21</v>
      </c>
      <c r="AZ44" s="437"/>
      <c r="BA44" s="600"/>
      <c r="BB44" s="566" t="s">
        <v>22</v>
      </c>
      <c r="BC44" s="437"/>
      <c r="BD44" s="600"/>
      <c r="BE44" s="567" t="s">
        <v>23</v>
      </c>
      <c r="BF44" s="567"/>
      <c r="BG44" s="567"/>
      <c r="BH44" s="567"/>
      <c r="BI44" s="567"/>
      <c r="BJ44" s="567" t="s">
        <v>24</v>
      </c>
      <c r="BK44" s="567"/>
      <c r="BL44" s="566"/>
      <c r="BM44" s="566" t="s">
        <v>25</v>
      </c>
      <c r="BN44" s="437"/>
      <c r="BO44" s="438"/>
      <c r="CG44" s="71"/>
      <c r="CH44" s="71"/>
      <c r="CI44" s="71"/>
      <c r="CJ44" s="12"/>
      <c r="CK44" s="12"/>
      <c r="CL44" s="12"/>
      <c r="CM44" s="12"/>
      <c r="CN44" s="12"/>
      <c r="CO44" s="13"/>
      <c r="CP44" s="13"/>
      <c r="CQ44" s="13"/>
      <c r="CR44" s="13"/>
      <c r="CS44" s="13"/>
      <c r="CT44" s="14"/>
      <c r="CU44" s="14"/>
      <c r="CV44" s="14"/>
      <c r="CW44" s="71"/>
      <c r="CX44" s="14"/>
      <c r="CY44" s="12"/>
      <c r="CZ44" s="12"/>
      <c r="DA44" s="12"/>
      <c r="DB44" s="12"/>
      <c r="DC44" s="12"/>
    </row>
    <row r="45" spans="2:107" s="11" customFormat="1" ht="20.25" customHeight="1">
      <c r="B45" s="516">
        <f>IF(Ergebniseingabe!C49="","",Ergebniseingabe!C49)</f>
      </c>
      <c r="C45" s="516"/>
      <c r="D45" s="516"/>
      <c r="E45" s="516"/>
      <c r="F45" s="516">
        <f>IF(Ergebniseingabe!G49="","",Ergebniseingabe!G49)</f>
      </c>
      <c r="G45" s="516"/>
      <c r="H45" s="516"/>
      <c r="J45" s="479">
        <f>Ergebniseingabe!K49</f>
      </c>
      <c r="K45" s="480"/>
      <c r="L45" s="460" t="str">
        <f>Ergebniseingabe!M49</f>
        <v>SpVgg05/99Bomber Bad Homburg</v>
      </c>
      <c r="M45" s="461"/>
      <c r="N45" s="461"/>
      <c r="O45" s="461"/>
      <c r="P45" s="461"/>
      <c r="Q45" s="461"/>
      <c r="R45" s="461"/>
      <c r="S45" s="461"/>
      <c r="T45" s="461"/>
      <c r="U45" s="461"/>
      <c r="V45" s="461"/>
      <c r="W45" s="461"/>
      <c r="X45" s="461"/>
      <c r="Y45" s="461"/>
      <c r="Z45" s="461"/>
      <c r="AA45" s="461"/>
      <c r="AB45" s="461"/>
      <c r="AC45" s="461"/>
      <c r="AD45" s="461"/>
      <c r="AE45" s="461"/>
      <c r="AF45" s="461"/>
      <c r="AG45" s="476"/>
      <c r="AH45" s="476"/>
      <c r="AI45" s="477"/>
      <c r="AJ45" s="573">
        <f>Ergebniseingabe!AK49</f>
      </c>
      <c r="AK45" s="569"/>
      <c r="AL45" s="568"/>
      <c r="AM45" s="573">
        <f>Ergebniseingabe!AN49</f>
      </c>
      <c r="AN45" s="569"/>
      <c r="AO45" s="568"/>
      <c r="AP45" s="434">
        <f>Ergebniseingabe!AQ49</f>
      </c>
      <c r="AQ45" s="435"/>
      <c r="AR45" s="435"/>
      <c r="AS45" s="435">
        <f>Ergebniseingabe!AT49</f>
      </c>
      <c r="AT45" s="435"/>
      <c r="AU45" s="572"/>
      <c r="AV45" s="478">
        <f>Ergebniseingabe!AW49</f>
      </c>
      <c r="AW45" s="478"/>
      <c r="AX45" s="478"/>
      <c r="AY45" s="478">
        <f>Ergebniseingabe!AZ49</f>
      </c>
      <c r="AZ45" s="478"/>
      <c r="BA45" s="478"/>
      <c r="BB45" s="478">
        <f>Ergebniseingabe!BC49</f>
      </c>
      <c r="BC45" s="478"/>
      <c r="BD45" s="478"/>
      <c r="BE45" s="569">
        <f>Ergebniseingabe!BF49</f>
      </c>
      <c r="BF45" s="569"/>
      <c r="BG45" s="79">
        <f>Ergebniseingabe!BH49</f>
      </c>
      <c r="BH45" s="568">
        <f>Ergebniseingabe!BI49</f>
      </c>
      <c r="BI45" s="478"/>
      <c r="BJ45" s="570">
        <f>Ergebniseingabe!BK49</f>
      </c>
      <c r="BK45" s="570"/>
      <c r="BL45" s="571"/>
      <c r="BM45" s="478">
        <f>Ergebniseingabe!BN49</f>
      </c>
      <c r="BN45" s="478"/>
      <c r="BO45" s="434"/>
      <c r="CG45" s="71"/>
      <c r="CH45" s="71"/>
      <c r="CI45" s="71"/>
      <c r="CJ45" s="12"/>
      <c r="CK45" s="12"/>
      <c r="CL45" s="12"/>
      <c r="CM45" s="12"/>
      <c r="CN45" s="12"/>
      <c r="CO45" s="13"/>
      <c r="CP45" s="13"/>
      <c r="CQ45" s="13"/>
      <c r="CR45" s="13"/>
      <c r="CS45" s="13"/>
      <c r="CT45" s="14"/>
      <c r="CU45" s="14"/>
      <c r="CV45" s="14"/>
      <c r="CW45" s="71"/>
      <c r="CX45" s="14"/>
      <c r="CY45" s="12"/>
      <c r="CZ45" s="12"/>
      <c r="DA45" s="12"/>
      <c r="DB45" s="12"/>
      <c r="DC45" s="12"/>
    </row>
    <row r="46" spans="2:107" s="11" customFormat="1" ht="20.25" customHeight="1">
      <c r="B46" s="516">
        <f>IF(Ergebniseingabe!C50="","",Ergebniseingabe!C50)</f>
      </c>
      <c r="C46" s="516"/>
      <c r="D46" s="516"/>
      <c r="E46" s="516"/>
      <c r="F46" s="516">
        <f>IF(Ergebniseingabe!G50="","",Ergebniseingabe!G50)</f>
      </c>
      <c r="G46" s="516"/>
      <c r="H46" s="516"/>
      <c r="J46" s="552">
        <f>Ergebniseingabe!K50</f>
      </c>
      <c r="K46" s="553"/>
      <c r="L46" s="441" t="str">
        <f>Ergebniseingabe!M50</f>
        <v>ETB SW Essen </v>
      </c>
      <c r="M46" s="442"/>
      <c r="N46" s="442"/>
      <c r="O46" s="442"/>
      <c r="P46" s="442"/>
      <c r="Q46" s="442"/>
      <c r="R46" s="442"/>
      <c r="S46" s="442"/>
      <c r="T46" s="442"/>
      <c r="U46" s="442"/>
      <c r="V46" s="442"/>
      <c r="W46" s="442"/>
      <c r="X46" s="442"/>
      <c r="Y46" s="442"/>
      <c r="Z46" s="442"/>
      <c r="AA46" s="442"/>
      <c r="AB46" s="442"/>
      <c r="AC46" s="442"/>
      <c r="AD46" s="442"/>
      <c r="AE46" s="442"/>
      <c r="AF46" s="442"/>
      <c r="AG46" s="462">
        <f>Ergebniseingabe!AH50</f>
      </c>
      <c r="AH46" s="462"/>
      <c r="AI46" s="463"/>
      <c r="AJ46" s="455"/>
      <c r="AK46" s="456"/>
      <c r="AL46" s="457"/>
      <c r="AM46" s="452">
        <f>Ergebniseingabe!AN50</f>
      </c>
      <c r="AN46" s="453"/>
      <c r="AO46" s="454"/>
      <c r="AP46" s="486">
        <f>Ergebniseingabe!AQ50</f>
      </c>
      <c r="AQ46" s="462"/>
      <c r="AR46" s="462"/>
      <c r="AS46" s="462">
        <f>Ergebniseingabe!AT50</f>
      </c>
      <c r="AT46" s="462"/>
      <c r="AU46" s="463"/>
      <c r="AV46" s="487">
        <f>Ergebniseingabe!AW50</f>
      </c>
      <c r="AW46" s="487"/>
      <c r="AX46" s="487"/>
      <c r="AY46" s="487">
        <f>Ergebniseingabe!AZ50</f>
      </c>
      <c r="AZ46" s="487"/>
      <c r="BA46" s="487"/>
      <c r="BB46" s="487">
        <f>Ergebniseingabe!BC50</f>
      </c>
      <c r="BC46" s="487"/>
      <c r="BD46" s="487"/>
      <c r="BE46" s="453">
        <f>Ergebniseingabe!BF50</f>
      </c>
      <c r="BF46" s="453"/>
      <c r="BG46" s="80">
        <f>Ergebniseingabe!BH50</f>
      </c>
      <c r="BH46" s="454">
        <f>Ergebniseingabe!BI50</f>
      </c>
      <c r="BI46" s="487"/>
      <c r="BJ46" s="564">
        <f>Ergebniseingabe!BK50</f>
      </c>
      <c r="BK46" s="564"/>
      <c r="BL46" s="565"/>
      <c r="BM46" s="487">
        <f>Ergebniseingabe!BN50</f>
      </c>
      <c r="BN46" s="487"/>
      <c r="BO46" s="486"/>
      <c r="CG46" s="71"/>
      <c r="CH46" s="71"/>
      <c r="CI46" s="71"/>
      <c r="CJ46" s="12"/>
      <c r="CK46" s="12"/>
      <c r="CL46" s="12"/>
      <c r="CM46" s="12"/>
      <c r="CN46" s="12"/>
      <c r="CO46" s="13"/>
      <c r="CP46" s="13"/>
      <c r="CQ46" s="13"/>
      <c r="CR46" s="13"/>
      <c r="CS46" s="13"/>
      <c r="CT46" s="14"/>
      <c r="CU46" s="14"/>
      <c r="CV46" s="14"/>
      <c r="CW46" s="71"/>
      <c r="CX46" s="14"/>
      <c r="CY46" s="12"/>
      <c r="CZ46" s="12"/>
      <c r="DA46" s="12"/>
      <c r="DB46" s="12"/>
      <c r="DC46" s="12"/>
    </row>
    <row r="47" spans="2:107" s="11" customFormat="1" ht="20.25" customHeight="1">
      <c r="B47" s="516">
        <f>IF(Ergebniseingabe!C51="","",Ergebniseingabe!C51)</f>
      </c>
      <c r="C47" s="516"/>
      <c r="D47" s="516"/>
      <c r="E47" s="516"/>
      <c r="F47" s="516">
        <f>IF(Ergebniseingabe!G51="","",Ergebniseingabe!G51)</f>
      </c>
      <c r="G47" s="516"/>
      <c r="H47" s="516"/>
      <c r="J47" s="552">
        <f>Ergebniseingabe!K51</f>
      </c>
      <c r="K47" s="553"/>
      <c r="L47" s="441" t="str">
        <f>Ergebniseingabe!M51</f>
        <v>FC Gießen</v>
      </c>
      <c r="M47" s="442"/>
      <c r="N47" s="442"/>
      <c r="O47" s="442"/>
      <c r="P47" s="442"/>
      <c r="Q47" s="442"/>
      <c r="R47" s="442"/>
      <c r="S47" s="442"/>
      <c r="T47" s="442"/>
      <c r="U47" s="442"/>
      <c r="V47" s="442"/>
      <c r="W47" s="442"/>
      <c r="X47" s="442"/>
      <c r="Y47" s="442"/>
      <c r="Z47" s="442"/>
      <c r="AA47" s="442"/>
      <c r="AB47" s="442"/>
      <c r="AC47" s="442"/>
      <c r="AD47" s="442"/>
      <c r="AE47" s="442"/>
      <c r="AF47" s="442"/>
      <c r="AG47" s="462">
        <f>Ergebniseingabe!AH51</f>
      </c>
      <c r="AH47" s="462"/>
      <c r="AI47" s="463"/>
      <c r="AJ47" s="452">
        <f>Ergebniseingabe!AK51</f>
      </c>
      <c r="AK47" s="453"/>
      <c r="AL47" s="454"/>
      <c r="AM47" s="455"/>
      <c r="AN47" s="456"/>
      <c r="AO47" s="457"/>
      <c r="AP47" s="486">
        <f>Ergebniseingabe!AQ51</f>
      </c>
      <c r="AQ47" s="462"/>
      <c r="AR47" s="462"/>
      <c r="AS47" s="462">
        <f>Ergebniseingabe!AT51</f>
      </c>
      <c r="AT47" s="462"/>
      <c r="AU47" s="463"/>
      <c r="AV47" s="487">
        <f>Ergebniseingabe!AW51</f>
      </c>
      <c r="AW47" s="487"/>
      <c r="AX47" s="487"/>
      <c r="AY47" s="487">
        <f>Ergebniseingabe!AZ51</f>
      </c>
      <c r="AZ47" s="487"/>
      <c r="BA47" s="487"/>
      <c r="BB47" s="487">
        <f>Ergebniseingabe!BC51</f>
      </c>
      <c r="BC47" s="487"/>
      <c r="BD47" s="487"/>
      <c r="BE47" s="453">
        <f>Ergebniseingabe!BF51</f>
      </c>
      <c r="BF47" s="453"/>
      <c r="BG47" s="80">
        <f>Ergebniseingabe!BH51</f>
      </c>
      <c r="BH47" s="454">
        <f>Ergebniseingabe!BI51</f>
      </c>
      <c r="BI47" s="487"/>
      <c r="BJ47" s="564">
        <f>Ergebniseingabe!BK51</f>
      </c>
      <c r="BK47" s="564"/>
      <c r="BL47" s="565"/>
      <c r="BM47" s="487">
        <f>Ergebniseingabe!BN51</f>
      </c>
      <c r="BN47" s="487"/>
      <c r="BO47" s="486"/>
      <c r="CG47" s="71"/>
      <c r="CH47" s="71"/>
      <c r="CI47" s="71"/>
      <c r="CJ47" s="12"/>
      <c r="CK47" s="12"/>
      <c r="CL47" s="12"/>
      <c r="CM47" s="12"/>
      <c r="CN47" s="12"/>
      <c r="CO47" s="13"/>
      <c r="CP47" s="13"/>
      <c r="CQ47" s="13"/>
      <c r="CR47" s="13"/>
      <c r="CS47" s="13"/>
      <c r="CT47" s="14"/>
      <c r="CU47" s="14"/>
      <c r="CV47" s="14"/>
      <c r="CW47" s="71"/>
      <c r="CX47" s="14"/>
      <c r="CY47" s="12"/>
      <c r="CZ47" s="12"/>
      <c r="DA47" s="12"/>
      <c r="DB47" s="12"/>
      <c r="DC47" s="12"/>
    </row>
    <row r="48" spans="2:107" s="11" customFormat="1" ht="20.25" customHeight="1" thickBot="1">
      <c r="B48" s="516">
        <f>IF(Ergebniseingabe!C52="","",Ergebniseingabe!C52)</f>
      </c>
      <c r="C48" s="516"/>
      <c r="D48" s="516"/>
      <c r="E48" s="516"/>
      <c r="F48" s="516">
        <f>IF(Ergebniseingabe!G52="","",Ergebniseingabe!G52)</f>
      </c>
      <c r="G48" s="516"/>
      <c r="H48" s="516"/>
      <c r="J48" s="618">
        <f>Ergebniseingabe!K52</f>
      </c>
      <c r="K48" s="619"/>
      <c r="L48" s="439" t="str">
        <f>Ergebniseingabe!M52</f>
        <v>SG Rosenhöhe 1895 Offenbach eV</v>
      </c>
      <c r="M48" s="440"/>
      <c r="N48" s="440"/>
      <c r="O48" s="440"/>
      <c r="P48" s="440"/>
      <c r="Q48" s="440"/>
      <c r="R48" s="440"/>
      <c r="S48" s="440"/>
      <c r="T48" s="440"/>
      <c r="U48" s="440"/>
      <c r="V48" s="440"/>
      <c r="W48" s="440"/>
      <c r="X48" s="440"/>
      <c r="Y48" s="440"/>
      <c r="Z48" s="440"/>
      <c r="AA48" s="440"/>
      <c r="AB48" s="440"/>
      <c r="AC48" s="440"/>
      <c r="AD48" s="440"/>
      <c r="AE48" s="440"/>
      <c r="AF48" s="440"/>
      <c r="AG48" s="458">
        <f>Ergebniseingabe!AH52</f>
      </c>
      <c r="AH48" s="458"/>
      <c r="AI48" s="459"/>
      <c r="AJ48" s="481">
        <f>Ergebniseingabe!AK52</f>
      </c>
      <c r="AK48" s="482"/>
      <c r="AL48" s="483"/>
      <c r="AM48" s="481">
        <f>Ergebniseingabe!AN52</f>
      </c>
      <c r="AN48" s="482"/>
      <c r="AO48" s="483"/>
      <c r="AP48" s="484"/>
      <c r="AQ48" s="485"/>
      <c r="AR48" s="485"/>
      <c r="AS48" s="458">
        <f>Ergebniseingabe!AT52</f>
      </c>
      <c r="AT48" s="458"/>
      <c r="AU48" s="459"/>
      <c r="AV48" s="557">
        <f>Ergebniseingabe!AW52</f>
      </c>
      <c r="AW48" s="557"/>
      <c r="AX48" s="557"/>
      <c r="AY48" s="557">
        <f>Ergebniseingabe!AZ52</f>
      </c>
      <c r="AZ48" s="557"/>
      <c r="BA48" s="557"/>
      <c r="BB48" s="557">
        <f>Ergebniseingabe!BC52</f>
      </c>
      <c r="BC48" s="557"/>
      <c r="BD48" s="557"/>
      <c r="BE48" s="482">
        <f>Ergebniseingabe!BF52</f>
      </c>
      <c r="BF48" s="482"/>
      <c r="BG48" s="81">
        <f>Ergebniseingabe!BH52</f>
      </c>
      <c r="BH48" s="483">
        <f>Ergebniseingabe!BI52</f>
      </c>
      <c r="BI48" s="557"/>
      <c r="BJ48" s="578">
        <f>Ergebniseingabe!BK52</f>
      </c>
      <c r="BK48" s="578"/>
      <c r="BL48" s="579"/>
      <c r="BM48" s="557">
        <f>Ergebniseingabe!BN52</f>
      </c>
      <c r="BN48" s="557"/>
      <c r="BO48" s="574"/>
      <c r="CG48" s="71"/>
      <c r="CH48" s="71"/>
      <c r="CI48" s="71"/>
      <c r="CJ48" s="12"/>
      <c r="CK48" s="12"/>
      <c r="CL48" s="12"/>
      <c r="CM48" s="12"/>
      <c r="CN48" s="12"/>
      <c r="CO48" s="13"/>
      <c r="CP48" s="13"/>
      <c r="CQ48" s="13"/>
      <c r="CR48" s="13"/>
      <c r="CS48" s="13"/>
      <c r="CT48" s="14"/>
      <c r="CU48" s="14"/>
      <c r="CV48" s="14"/>
      <c r="CW48" s="14"/>
      <c r="CX48" s="14"/>
      <c r="CY48" s="12"/>
      <c r="CZ48" s="12"/>
      <c r="DA48" s="12"/>
      <c r="DB48" s="12"/>
      <c r="DC48" s="12"/>
    </row>
    <row r="49" spans="2:107" s="11" customFormat="1" ht="18" customHeight="1" thickBot="1">
      <c r="B49" s="82"/>
      <c r="C49" s="82"/>
      <c r="D49" s="82"/>
      <c r="E49" s="82"/>
      <c r="F49" s="82"/>
      <c r="G49" s="82"/>
      <c r="H49" s="82"/>
      <c r="J49" s="83"/>
      <c r="K49" s="83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6"/>
      <c r="BK49" s="86"/>
      <c r="BL49" s="86"/>
      <c r="BM49" s="85"/>
      <c r="BN49" s="85"/>
      <c r="BO49" s="85"/>
      <c r="CG49" s="71"/>
      <c r="CH49" s="71"/>
      <c r="CI49" s="71"/>
      <c r="CJ49" s="12"/>
      <c r="CK49" s="12"/>
      <c r="CL49" s="12"/>
      <c r="CM49" s="12"/>
      <c r="CN49" s="12"/>
      <c r="CO49" s="13"/>
      <c r="CP49" s="13"/>
      <c r="CQ49" s="13"/>
      <c r="CR49" s="13"/>
      <c r="CS49" s="13"/>
      <c r="CT49" s="14"/>
      <c r="CU49" s="14"/>
      <c r="CV49" s="14"/>
      <c r="CW49" s="14"/>
      <c r="CX49" s="14"/>
      <c r="CY49" s="12"/>
      <c r="CZ49" s="12"/>
      <c r="DA49" s="12"/>
      <c r="DB49" s="12"/>
      <c r="DC49" s="12"/>
    </row>
    <row r="50" spans="2:107" s="11" customFormat="1" ht="18" customHeight="1">
      <c r="B50" s="87"/>
      <c r="C50" s="87"/>
      <c r="D50" s="87"/>
      <c r="E50" s="87"/>
      <c r="F50" s="87"/>
      <c r="G50" s="87"/>
      <c r="H50" s="87"/>
      <c r="J50" s="88"/>
      <c r="K50" s="88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473" t="str">
        <f>L58</f>
        <v>SV Viktoria Preußen 07 e.V. Ffm.</v>
      </c>
      <c r="AH50" s="465"/>
      <c r="AI50" s="466"/>
      <c r="AJ50" s="464" t="str">
        <f>L59</f>
        <v>Makkabi Frankfurt</v>
      </c>
      <c r="AK50" s="465"/>
      <c r="AL50" s="466"/>
      <c r="AM50" s="464" t="str">
        <f>L60</f>
        <v>TSG Wieseck </v>
      </c>
      <c r="AN50" s="465"/>
      <c r="AO50" s="466"/>
      <c r="AP50" s="464" t="str">
        <f>L61</f>
        <v>FC Ober-Rosbach</v>
      </c>
      <c r="AQ50" s="465"/>
      <c r="AR50" s="488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1"/>
      <c r="BK50" s="91"/>
      <c r="BL50" s="91"/>
      <c r="BM50" s="90"/>
      <c r="BN50" s="90"/>
      <c r="BO50" s="90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</row>
    <row r="51" spans="2:107" s="11" customFormat="1" ht="18" customHeight="1">
      <c r="B51" s="87"/>
      <c r="C51" s="87"/>
      <c r="D51" s="87"/>
      <c r="E51" s="87"/>
      <c r="F51" s="87"/>
      <c r="G51" s="87"/>
      <c r="H51" s="87"/>
      <c r="J51" s="88"/>
      <c r="K51" s="88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474"/>
      <c r="AH51" s="468"/>
      <c r="AI51" s="469"/>
      <c r="AJ51" s="467"/>
      <c r="AK51" s="468"/>
      <c r="AL51" s="469"/>
      <c r="AM51" s="467"/>
      <c r="AN51" s="468"/>
      <c r="AO51" s="469"/>
      <c r="AP51" s="467"/>
      <c r="AQ51" s="468"/>
      <c r="AR51" s="489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1"/>
      <c r="BK51" s="91"/>
      <c r="BL51" s="91"/>
      <c r="BM51" s="90"/>
      <c r="BN51" s="90"/>
      <c r="BO51" s="90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</row>
    <row r="52" spans="2:107" s="11" customFormat="1" ht="18" customHeight="1">
      <c r="B52" s="87"/>
      <c r="C52" s="87"/>
      <c r="D52" s="87"/>
      <c r="E52" s="87"/>
      <c r="F52" s="87"/>
      <c r="G52" s="87"/>
      <c r="H52" s="87"/>
      <c r="J52" s="88"/>
      <c r="K52" s="88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474"/>
      <c r="AH52" s="468"/>
      <c r="AI52" s="469"/>
      <c r="AJ52" s="467"/>
      <c r="AK52" s="468"/>
      <c r="AL52" s="469"/>
      <c r="AM52" s="467"/>
      <c r="AN52" s="468"/>
      <c r="AO52" s="469"/>
      <c r="AP52" s="467"/>
      <c r="AQ52" s="468"/>
      <c r="AR52" s="489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1"/>
      <c r="BK52" s="91"/>
      <c r="BL52" s="91"/>
      <c r="BM52" s="90"/>
      <c r="BN52" s="90"/>
      <c r="BO52" s="90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</row>
    <row r="53" spans="2:107" s="11" customFormat="1" ht="18" customHeight="1">
      <c r="B53" s="87"/>
      <c r="C53" s="87"/>
      <c r="D53" s="87"/>
      <c r="E53" s="87"/>
      <c r="F53" s="87"/>
      <c r="G53" s="87"/>
      <c r="H53" s="87"/>
      <c r="J53" s="88"/>
      <c r="K53" s="88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474"/>
      <c r="AH53" s="468"/>
      <c r="AI53" s="469"/>
      <c r="AJ53" s="467"/>
      <c r="AK53" s="468"/>
      <c r="AL53" s="469"/>
      <c r="AM53" s="467"/>
      <c r="AN53" s="468"/>
      <c r="AO53" s="469"/>
      <c r="AP53" s="467"/>
      <c r="AQ53" s="468"/>
      <c r="AR53" s="489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1"/>
      <c r="BK53" s="91"/>
      <c r="BL53" s="91"/>
      <c r="BM53" s="90"/>
      <c r="BN53" s="90"/>
      <c r="BO53" s="90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</row>
    <row r="54" spans="2:107" s="11" customFormat="1" ht="18" customHeight="1">
      <c r="B54" s="87"/>
      <c r="C54" s="87"/>
      <c r="D54" s="87"/>
      <c r="E54" s="87"/>
      <c r="F54" s="87"/>
      <c r="G54" s="87"/>
      <c r="H54" s="87"/>
      <c r="J54" s="88"/>
      <c r="K54" s="88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474"/>
      <c r="AH54" s="468"/>
      <c r="AI54" s="469"/>
      <c r="AJ54" s="467"/>
      <c r="AK54" s="468"/>
      <c r="AL54" s="469"/>
      <c r="AM54" s="467"/>
      <c r="AN54" s="468"/>
      <c r="AO54" s="469"/>
      <c r="AP54" s="467"/>
      <c r="AQ54" s="468"/>
      <c r="AR54" s="489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1"/>
      <c r="BK54" s="91"/>
      <c r="BL54" s="91"/>
      <c r="BM54" s="90"/>
      <c r="BN54" s="90"/>
      <c r="BO54" s="90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</row>
    <row r="55" spans="2:107" s="11" customFormat="1" ht="18" customHeight="1">
      <c r="B55" s="87"/>
      <c r="C55" s="87"/>
      <c r="D55" s="87"/>
      <c r="E55" s="87"/>
      <c r="F55" s="87"/>
      <c r="G55" s="87"/>
      <c r="H55" s="87"/>
      <c r="J55" s="88"/>
      <c r="K55" s="88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474"/>
      <c r="AH55" s="468"/>
      <c r="AI55" s="469"/>
      <c r="AJ55" s="467"/>
      <c r="AK55" s="468"/>
      <c r="AL55" s="469"/>
      <c r="AM55" s="467"/>
      <c r="AN55" s="468"/>
      <c r="AO55" s="469"/>
      <c r="AP55" s="467"/>
      <c r="AQ55" s="468"/>
      <c r="AR55" s="489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1"/>
      <c r="BK55" s="91"/>
      <c r="BL55" s="91"/>
      <c r="BM55" s="90"/>
      <c r="BN55" s="90"/>
      <c r="BO55" s="90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</row>
    <row r="56" spans="2:107" s="11" customFormat="1" ht="18" customHeight="1" thickBot="1">
      <c r="B56" s="537" t="s">
        <v>16</v>
      </c>
      <c r="C56" s="538"/>
      <c r="D56" s="538"/>
      <c r="E56" s="538"/>
      <c r="F56" s="538"/>
      <c r="G56" s="538"/>
      <c r="H56" s="539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474"/>
      <c r="AH56" s="468"/>
      <c r="AI56" s="469"/>
      <c r="AJ56" s="467"/>
      <c r="AK56" s="468"/>
      <c r="AL56" s="469"/>
      <c r="AM56" s="467"/>
      <c r="AN56" s="468"/>
      <c r="AO56" s="469"/>
      <c r="AP56" s="467"/>
      <c r="AQ56" s="468"/>
      <c r="AR56" s="489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</row>
    <row r="57" spans="2:107" s="11" customFormat="1" ht="18" customHeight="1" thickBot="1">
      <c r="B57" s="540" t="s">
        <v>17</v>
      </c>
      <c r="C57" s="541"/>
      <c r="D57" s="541"/>
      <c r="E57" s="542"/>
      <c r="F57" s="540" t="s">
        <v>18</v>
      </c>
      <c r="G57" s="541"/>
      <c r="H57" s="542"/>
      <c r="J57" s="554" t="str">
        <f>Ergebniseingabe!K61</f>
        <v>Gruppe B</v>
      </c>
      <c r="K57" s="555"/>
      <c r="L57" s="555"/>
      <c r="M57" s="555"/>
      <c r="N57" s="555"/>
      <c r="O57" s="555"/>
      <c r="P57" s="555"/>
      <c r="Q57" s="555"/>
      <c r="R57" s="555"/>
      <c r="S57" s="555"/>
      <c r="T57" s="555"/>
      <c r="U57" s="555"/>
      <c r="V57" s="555"/>
      <c r="W57" s="555"/>
      <c r="X57" s="555"/>
      <c r="Y57" s="555"/>
      <c r="Z57" s="555"/>
      <c r="AA57" s="555"/>
      <c r="AB57" s="555"/>
      <c r="AC57" s="555"/>
      <c r="AD57" s="555"/>
      <c r="AE57" s="555"/>
      <c r="AF57" s="556"/>
      <c r="AG57" s="475"/>
      <c r="AH57" s="471"/>
      <c r="AI57" s="472"/>
      <c r="AJ57" s="470"/>
      <c r="AK57" s="471"/>
      <c r="AL57" s="472"/>
      <c r="AM57" s="470"/>
      <c r="AN57" s="471"/>
      <c r="AO57" s="472"/>
      <c r="AP57" s="470"/>
      <c r="AQ57" s="471"/>
      <c r="AR57" s="490"/>
      <c r="AS57" s="563" t="s">
        <v>19</v>
      </c>
      <c r="AT57" s="562"/>
      <c r="AU57" s="562"/>
      <c r="AV57" s="562" t="s">
        <v>20</v>
      </c>
      <c r="AW57" s="562"/>
      <c r="AX57" s="562"/>
      <c r="AY57" s="562" t="s">
        <v>21</v>
      </c>
      <c r="AZ57" s="562"/>
      <c r="BA57" s="562"/>
      <c r="BB57" s="562" t="s">
        <v>22</v>
      </c>
      <c r="BC57" s="562"/>
      <c r="BD57" s="562"/>
      <c r="BE57" s="562" t="s">
        <v>23</v>
      </c>
      <c r="BF57" s="562"/>
      <c r="BG57" s="562"/>
      <c r="BH57" s="562"/>
      <c r="BI57" s="562"/>
      <c r="BJ57" s="562" t="s">
        <v>24</v>
      </c>
      <c r="BK57" s="562"/>
      <c r="BL57" s="575"/>
      <c r="BM57" s="562" t="s">
        <v>25</v>
      </c>
      <c r="BN57" s="562"/>
      <c r="BO57" s="576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</row>
    <row r="58" spans="2:107" s="11" customFormat="1" ht="20.25" customHeight="1">
      <c r="B58" s="433">
        <f>IF(Ergebniseingabe!C62="","",Ergebniseingabe!C62)</f>
      </c>
      <c r="C58" s="433"/>
      <c r="D58" s="433"/>
      <c r="E58" s="433"/>
      <c r="F58" s="433">
        <f>IF(Ergebniseingabe!G62="","",Ergebniseingabe!G62)</f>
      </c>
      <c r="G58" s="433"/>
      <c r="H58" s="433"/>
      <c r="J58" s="479">
        <f>Ergebniseingabe!K62</f>
      </c>
      <c r="K58" s="480"/>
      <c r="L58" s="460" t="str">
        <f>Ergebniseingabe!M62</f>
        <v>SV Viktoria Preußen 07 e.V. Ffm.</v>
      </c>
      <c r="M58" s="461"/>
      <c r="N58" s="461"/>
      <c r="O58" s="461"/>
      <c r="P58" s="461"/>
      <c r="Q58" s="461"/>
      <c r="R58" s="461"/>
      <c r="S58" s="461"/>
      <c r="T58" s="461"/>
      <c r="U58" s="461"/>
      <c r="V58" s="461"/>
      <c r="W58" s="461"/>
      <c r="X58" s="461"/>
      <c r="Y58" s="461"/>
      <c r="Z58" s="461"/>
      <c r="AA58" s="461"/>
      <c r="AB58" s="461"/>
      <c r="AC58" s="461"/>
      <c r="AD58" s="461"/>
      <c r="AE58" s="461"/>
      <c r="AF58" s="461"/>
      <c r="AG58" s="476"/>
      <c r="AH58" s="476"/>
      <c r="AI58" s="477"/>
      <c r="AJ58" s="478">
        <f>Ergebniseingabe!AK62</f>
      </c>
      <c r="AK58" s="478"/>
      <c r="AL58" s="478"/>
      <c r="AM58" s="478">
        <f>Ergebniseingabe!AN62</f>
      </c>
      <c r="AN58" s="478"/>
      <c r="AO58" s="478"/>
      <c r="AP58" s="434">
        <f>Ergebniseingabe!AQ62</f>
      </c>
      <c r="AQ58" s="435"/>
      <c r="AR58" s="435"/>
      <c r="AS58" s="435">
        <f>Ergebniseingabe!AT62</f>
      </c>
      <c r="AT58" s="435"/>
      <c r="AU58" s="572"/>
      <c r="AV58" s="573">
        <f>Ergebniseingabe!AW62</f>
      </c>
      <c r="AW58" s="569"/>
      <c r="AX58" s="568"/>
      <c r="AY58" s="573">
        <f>Ergebniseingabe!AZ62</f>
      </c>
      <c r="AZ58" s="569"/>
      <c r="BA58" s="568"/>
      <c r="BB58" s="573">
        <f>Ergebniseingabe!BC62</f>
      </c>
      <c r="BC58" s="569"/>
      <c r="BD58" s="568"/>
      <c r="BE58" s="569">
        <f>Ergebniseingabe!BF62</f>
      </c>
      <c r="BF58" s="569"/>
      <c r="BG58" s="79">
        <f>Ergebniseingabe!BH62</f>
      </c>
      <c r="BH58" s="568">
        <f>Ergebniseingabe!BI62</f>
      </c>
      <c r="BI58" s="478"/>
      <c r="BJ58" s="570">
        <f>Ergebniseingabe!BK62</f>
      </c>
      <c r="BK58" s="570"/>
      <c r="BL58" s="571"/>
      <c r="BM58" s="573">
        <f>Ergebniseingabe!BN62</f>
      </c>
      <c r="BN58" s="569"/>
      <c r="BO58" s="577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</row>
    <row r="59" spans="2:107" s="93" customFormat="1" ht="20.25" customHeight="1">
      <c r="B59" s="433">
        <f>IF(Ergebniseingabe!C63="","",Ergebniseingabe!C63)</f>
      </c>
      <c r="C59" s="433"/>
      <c r="D59" s="433"/>
      <c r="E59" s="433"/>
      <c r="F59" s="433">
        <f>IF(Ergebniseingabe!G63="","",Ergebniseingabe!G63)</f>
      </c>
      <c r="G59" s="433"/>
      <c r="H59" s="433"/>
      <c r="J59" s="552">
        <f>Ergebniseingabe!K63</f>
      </c>
      <c r="K59" s="553"/>
      <c r="L59" s="441" t="str">
        <f>Ergebniseingabe!M63</f>
        <v>Makkabi Frankfurt</v>
      </c>
      <c r="M59" s="442"/>
      <c r="N59" s="442"/>
      <c r="O59" s="442"/>
      <c r="P59" s="442"/>
      <c r="Q59" s="442"/>
      <c r="R59" s="442"/>
      <c r="S59" s="442"/>
      <c r="T59" s="442"/>
      <c r="U59" s="442"/>
      <c r="V59" s="442"/>
      <c r="W59" s="442"/>
      <c r="X59" s="442"/>
      <c r="Y59" s="442"/>
      <c r="Z59" s="442"/>
      <c r="AA59" s="442"/>
      <c r="AB59" s="442"/>
      <c r="AC59" s="442"/>
      <c r="AD59" s="442"/>
      <c r="AE59" s="442"/>
      <c r="AF59" s="442"/>
      <c r="AG59" s="462">
        <f>Ergebniseingabe!AH63</f>
      </c>
      <c r="AH59" s="462"/>
      <c r="AI59" s="463"/>
      <c r="AJ59" s="558"/>
      <c r="AK59" s="558"/>
      <c r="AL59" s="558"/>
      <c r="AM59" s="487">
        <f>Ergebniseingabe!AN63</f>
      </c>
      <c r="AN59" s="487"/>
      <c r="AO59" s="487"/>
      <c r="AP59" s="486">
        <f>Ergebniseingabe!AQ63</f>
      </c>
      <c r="AQ59" s="462"/>
      <c r="AR59" s="462"/>
      <c r="AS59" s="462">
        <f>Ergebniseingabe!AT63</f>
      </c>
      <c r="AT59" s="462"/>
      <c r="AU59" s="463"/>
      <c r="AV59" s="452">
        <f>Ergebniseingabe!AW63</f>
      </c>
      <c r="AW59" s="453"/>
      <c r="AX59" s="454"/>
      <c r="AY59" s="452">
        <f>Ergebniseingabe!AZ63</f>
      </c>
      <c r="AZ59" s="453"/>
      <c r="BA59" s="454"/>
      <c r="BB59" s="452">
        <f>Ergebniseingabe!BC63</f>
      </c>
      <c r="BC59" s="453"/>
      <c r="BD59" s="454"/>
      <c r="BE59" s="453">
        <f>Ergebniseingabe!BF63</f>
      </c>
      <c r="BF59" s="453"/>
      <c r="BG59" s="80">
        <f>Ergebniseingabe!BH63</f>
      </c>
      <c r="BH59" s="454">
        <f>Ergebniseingabe!BI63</f>
      </c>
      <c r="BI59" s="487"/>
      <c r="BJ59" s="564">
        <f>Ergebniseingabe!BK63</f>
      </c>
      <c r="BK59" s="564"/>
      <c r="BL59" s="565"/>
      <c r="BM59" s="452">
        <f>Ergebniseingabe!BN63</f>
      </c>
      <c r="BN59" s="453"/>
      <c r="BO59" s="560"/>
      <c r="CJ59" s="94"/>
      <c r="CK59" s="94"/>
      <c r="CL59" s="94"/>
      <c r="CM59" s="94"/>
      <c r="CN59" s="94"/>
      <c r="CO59" s="94"/>
      <c r="CP59" s="94"/>
      <c r="CQ59" s="94"/>
      <c r="CR59" s="94"/>
      <c r="CS59" s="94"/>
      <c r="CT59" s="94"/>
      <c r="CU59" s="94"/>
      <c r="CV59" s="94"/>
      <c r="CX59" s="94"/>
      <c r="CY59" s="94"/>
      <c r="CZ59" s="94"/>
      <c r="DA59" s="94"/>
      <c r="DB59" s="94"/>
      <c r="DC59" s="94"/>
    </row>
    <row r="60" spans="2:107" s="11" customFormat="1" ht="20.25" customHeight="1">
      <c r="B60" s="433">
        <f>IF(Ergebniseingabe!C64="","",Ergebniseingabe!C64)</f>
      </c>
      <c r="C60" s="433"/>
      <c r="D60" s="433"/>
      <c r="E60" s="433"/>
      <c r="F60" s="433">
        <f>IF(Ergebniseingabe!G64="","",Ergebniseingabe!G64)</f>
      </c>
      <c r="G60" s="433"/>
      <c r="H60" s="433"/>
      <c r="J60" s="552">
        <f>Ergebniseingabe!K64</f>
      </c>
      <c r="K60" s="553"/>
      <c r="L60" s="441" t="str">
        <f>Ergebniseingabe!M64</f>
        <v>TSG Wieseck </v>
      </c>
      <c r="M60" s="442"/>
      <c r="N60" s="442"/>
      <c r="O60" s="442"/>
      <c r="P60" s="442"/>
      <c r="Q60" s="442"/>
      <c r="R60" s="442"/>
      <c r="S60" s="442"/>
      <c r="T60" s="442"/>
      <c r="U60" s="442"/>
      <c r="V60" s="442"/>
      <c r="W60" s="442"/>
      <c r="X60" s="442"/>
      <c r="Y60" s="442"/>
      <c r="Z60" s="442"/>
      <c r="AA60" s="442"/>
      <c r="AB60" s="442"/>
      <c r="AC60" s="442"/>
      <c r="AD60" s="442"/>
      <c r="AE60" s="442"/>
      <c r="AF60" s="442"/>
      <c r="AG60" s="462">
        <f>Ergebniseingabe!AH64</f>
      </c>
      <c r="AH60" s="462"/>
      <c r="AI60" s="463"/>
      <c r="AJ60" s="487">
        <f>Ergebniseingabe!AK64</f>
      </c>
      <c r="AK60" s="487"/>
      <c r="AL60" s="487"/>
      <c r="AM60" s="558"/>
      <c r="AN60" s="558"/>
      <c r="AO60" s="558"/>
      <c r="AP60" s="486">
        <f>Ergebniseingabe!AQ64</f>
      </c>
      <c r="AQ60" s="462"/>
      <c r="AR60" s="462"/>
      <c r="AS60" s="462">
        <f>Ergebniseingabe!AT64</f>
      </c>
      <c r="AT60" s="462"/>
      <c r="AU60" s="463"/>
      <c r="AV60" s="452">
        <f>Ergebniseingabe!AW64</f>
      </c>
      <c r="AW60" s="453"/>
      <c r="AX60" s="454"/>
      <c r="AY60" s="452">
        <f>Ergebniseingabe!AZ64</f>
      </c>
      <c r="AZ60" s="453"/>
      <c r="BA60" s="454"/>
      <c r="BB60" s="452">
        <f>Ergebniseingabe!BC64</f>
      </c>
      <c r="BC60" s="453"/>
      <c r="BD60" s="454"/>
      <c r="BE60" s="453">
        <f>Ergebniseingabe!BF64</f>
      </c>
      <c r="BF60" s="453"/>
      <c r="BG60" s="80">
        <f>Ergebniseingabe!BH64</f>
      </c>
      <c r="BH60" s="454">
        <f>Ergebniseingabe!BI64</f>
      </c>
      <c r="BI60" s="487"/>
      <c r="BJ60" s="564">
        <f>Ergebniseingabe!BK64</f>
      </c>
      <c r="BK60" s="564"/>
      <c r="BL60" s="565"/>
      <c r="BM60" s="452">
        <f>Ergebniseingabe!BN64</f>
      </c>
      <c r="BN60" s="453"/>
      <c r="BO60" s="560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</row>
    <row r="61" spans="2:107" s="11" customFormat="1" ht="20.25" customHeight="1" thickBot="1">
      <c r="B61" s="433">
        <f>IF(Ergebniseingabe!C65="","",Ergebniseingabe!C65)</f>
      </c>
      <c r="C61" s="433"/>
      <c r="D61" s="433"/>
      <c r="E61" s="433"/>
      <c r="F61" s="433">
        <f>IF(Ergebniseingabe!G65="","",Ergebniseingabe!G65)</f>
      </c>
      <c r="G61" s="433"/>
      <c r="H61" s="433"/>
      <c r="J61" s="618">
        <f>Ergebniseingabe!K65</f>
      </c>
      <c r="K61" s="619"/>
      <c r="L61" s="439" t="str">
        <f>Ergebniseingabe!M65</f>
        <v>FC Ober-Rosbach</v>
      </c>
      <c r="M61" s="440"/>
      <c r="N61" s="440"/>
      <c r="O61" s="440"/>
      <c r="P61" s="440"/>
      <c r="Q61" s="440"/>
      <c r="R61" s="440"/>
      <c r="S61" s="440"/>
      <c r="T61" s="440"/>
      <c r="U61" s="440"/>
      <c r="V61" s="440"/>
      <c r="W61" s="440"/>
      <c r="X61" s="440"/>
      <c r="Y61" s="440"/>
      <c r="Z61" s="440"/>
      <c r="AA61" s="440"/>
      <c r="AB61" s="440"/>
      <c r="AC61" s="440"/>
      <c r="AD61" s="440"/>
      <c r="AE61" s="440"/>
      <c r="AF61" s="440"/>
      <c r="AG61" s="458">
        <f>Ergebniseingabe!AH65</f>
      </c>
      <c r="AH61" s="458"/>
      <c r="AI61" s="459"/>
      <c r="AJ61" s="557">
        <f>Ergebniseingabe!AK65</f>
      </c>
      <c r="AK61" s="557"/>
      <c r="AL61" s="557"/>
      <c r="AM61" s="557">
        <f>Ergebniseingabe!AN65</f>
      </c>
      <c r="AN61" s="557"/>
      <c r="AO61" s="557"/>
      <c r="AP61" s="484"/>
      <c r="AQ61" s="485"/>
      <c r="AR61" s="485"/>
      <c r="AS61" s="458">
        <f>Ergebniseingabe!AT65</f>
      </c>
      <c r="AT61" s="458"/>
      <c r="AU61" s="459"/>
      <c r="AV61" s="481">
        <f>Ergebniseingabe!AW65</f>
      </c>
      <c r="AW61" s="482"/>
      <c r="AX61" s="483"/>
      <c r="AY61" s="481">
        <f>Ergebniseingabe!AZ65</f>
      </c>
      <c r="AZ61" s="482"/>
      <c r="BA61" s="483"/>
      <c r="BB61" s="481">
        <f>Ergebniseingabe!BC65</f>
      </c>
      <c r="BC61" s="482"/>
      <c r="BD61" s="483"/>
      <c r="BE61" s="482">
        <f>Ergebniseingabe!BF65</f>
      </c>
      <c r="BF61" s="482"/>
      <c r="BG61" s="81">
        <f>Ergebniseingabe!BH65</f>
      </c>
      <c r="BH61" s="483">
        <f>Ergebniseingabe!BI65</f>
      </c>
      <c r="BI61" s="557"/>
      <c r="BJ61" s="578">
        <f>Ergebniseingabe!BK65</f>
      </c>
      <c r="BK61" s="578"/>
      <c r="BL61" s="579"/>
      <c r="BM61" s="481">
        <f>Ergebniseingabe!BN65</f>
      </c>
      <c r="BN61" s="482"/>
      <c r="BO61" s="559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</row>
    <row r="62" spans="68:87" s="11" customFormat="1" ht="18" customHeight="1"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</row>
    <row r="63" spans="68:87" s="11" customFormat="1" ht="7.5" customHeight="1">
      <c r="BP63" s="12"/>
      <c r="BQ63" s="12"/>
      <c r="BR63" s="12"/>
      <c r="BS63" s="12"/>
      <c r="BT63" s="12"/>
      <c r="BU63" s="13"/>
      <c r="BV63" s="14"/>
      <c r="BW63" s="14"/>
      <c r="BX63" s="14"/>
      <c r="BY63" s="13"/>
      <c r="BZ63" s="14"/>
      <c r="CA63" s="14"/>
      <c r="CB63" s="14"/>
      <c r="CC63" s="14"/>
      <c r="CD63" s="14"/>
      <c r="CE63" s="12"/>
      <c r="CF63" s="12"/>
      <c r="CG63" s="12"/>
      <c r="CH63" s="12"/>
      <c r="CI63" s="12"/>
    </row>
    <row r="64" spans="2:60" ht="33">
      <c r="B64" s="535" t="str">
        <f>$B$2</f>
        <v>SpVgg05/99Bomber Bad Homburg</v>
      </c>
      <c r="C64" s="535"/>
      <c r="D64" s="535"/>
      <c r="E64" s="535"/>
      <c r="F64" s="535"/>
      <c r="G64" s="535"/>
      <c r="H64" s="535"/>
      <c r="I64" s="535"/>
      <c r="J64" s="535"/>
      <c r="K64" s="535"/>
      <c r="L64" s="535"/>
      <c r="M64" s="535"/>
      <c r="N64" s="535"/>
      <c r="O64" s="535"/>
      <c r="P64" s="535"/>
      <c r="Q64" s="535"/>
      <c r="R64" s="535"/>
      <c r="S64" s="535"/>
      <c r="T64" s="535"/>
      <c r="U64" s="535"/>
      <c r="V64" s="535"/>
      <c r="W64" s="535"/>
      <c r="X64" s="535"/>
      <c r="Y64" s="535"/>
      <c r="Z64" s="535"/>
      <c r="AA64" s="535"/>
      <c r="AB64" s="535"/>
      <c r="AC64" s="535"/>
      <c r="AD64" s="535"/>
      <c r="AE64" s="535"/>
      <c r="AF64" s="535"/>
      <c r="AG64" s="535"/>
      <c r="AH64" s="535"/>
      <c r="AI64" s="535"/>
      <c r="AJ64" s="535"/>
      <c r="AK64" s="535"/>
      <c r="AL64" s="535"/>
      <c r="AM64" s="535"/>
      <c r="AN64" s="535"/>
      <c r="AO64" s="535"/>
      <c r="AP64" s="535"/>
      <c r="AQ64" s="535"/>
      <c r="AR64" s="535"/>
      <c r="AS64" s="535"/>
      <c r="AT64" s="535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</row>
    <row r="65" spans="2:87" s="7" customFormat="1" ht="27">
      <c r="B65" s="515" t="str">
        <f>$B$3</f>
        <v>13. Bomber-Cup 2019</v>
      </c>
      <c r="C65" s="515"/>
      <c r="D65" s="515"/>
      <c r="E65" s="515"/>
      <c r="F65" s="515"/>
      <c r="G65" s="515"/>
      <c r="H65" s="515"/>
      <c r="I65" s="515"/>
      <c r="J65" s="515"/>
      <c r="K65" s="515"/>
      <c r="L65" s="515"/>
      <c r="M65" s="515"/>
      <c r="N65" s="515"/>
      <c r="O65" s="515"/>
      <c r="P65" s="515"/>
      <c r="Q65" s="515"/>
      <c r="R65" s="515"/>
      <c r="S65" s="515"/>
      <c r="T65" s="515"/>
      <c r="U65" s="515"/>
      <c r="V65" s="515"/>
      <c r="W65" s="515"/>
      <c r="X65" s="515"/>
      <c r="Y65" s="515"/>
      <c r="Z65" s="515"/>
      <c r="AA65" s="515"/>
      <c r="AB65" s="515"/>
      <c r="AC65" s="515"/>
      <c r="AD65" s="515"/>
      <c r="AE65" s="515"/>
      <c r="AF65" s="515"/>
      <c r="AG65" s="515"/>
      <c r="AH65" s="515"/>
      <c r="AI65" s="515"/>
      <c r="AJ65" s="515"/>
      <c r="AK65" s="515"/>
      <c r="AL65" s="515"/>
      <c r="AM65" s="515"/>
      <c r="AN65" s="515"/>
      <c r="AO65" s="515"/>
      <c r="AP65" s="515"/>
      <c r="AQ65" s="515"/>
      <c r="AR65" s="515"/>
      <c r="AS65" s="515"/>
      <c r="AT65" s="515"/>
      <c r="AV65" s="210" t="s">
        <v>61</v>
      </c>
      <c r="AW65" s="210"/>
      <c r="AX65" s="210"/>
      <c r="AY65" s="210"/>
      <c r="AZ65" s="210"/>
      <c r="BA65" s="210"/>
      <c r="BB65" s="210"/>
      <c r="BC65" s="210"/>
      <c r="BD65" s="158"/>
      <c r="BP65" s="8"/>
      <c r="BQ65" s="8"/>
      <c r="BR65" s="8"/>
      <c r="BS65" s="8"/>
      <c r="BT65" s="8"/>
      <c r="BU65" s="9"/>
      <c r="BV65" s="10"/>
      <c r="BW65" s="10"/>
      <c r="BX65" s="10"/>
      <c r="BY65" s="9"/>
      <c r="BZ65" s="10"/>
      <c r="CA65" s="10"/>
      <c r="CB65" s="10"/>
      <c r="CC65" s="10"/>
      <c r="CD65" s="10"/>
      <c r="CE65" s="8"/>
      <c r="CF65" s="8"/>
      <c r="CG65" s="8"/>
      <c r="CH65" s="8"/>
      <c r="CI65" s="8"/>
    </row>
    <row r="66" spans="68:87" s="11" customFormat="1" ht="15">
      <c r="BP66" s="12"/>
      <c r="BQ66" s="12"/>
      <c r="BR66" s="12"/>
      <c r="BS66" s="12"/>
      <c r="BT66" s="12"/>
      <c r="BU66" s="13"/>
      <c r="BV66" s="14"/>
      <c r="BW66" s="14"/>
      <c r="BX66" s="14"/>
      <c r="BY66" s="13"/>
      <c r="BZ66" s="14"/>
      <c r="CA66" s="14"/>
      <c r="CB66" s="14"/>
      <c r="CC66" s="14"/>
      <c r="CD66" s="14"/>
      <c r="CE66" s="12"/>
      <c r="CF66" s="12"/>
      <c r="CG66" s="12"/>
      <c r="CH66" s="12"/>
      <c r="CI66" s="12"/>
    </row>
    <row r="67" spans="2:87" s="11" customFormat="1" ht="15.75">
      <c r="B67" s="59" t="s">
        <v>26</v>
      </c>
      <c r="BP67" s="12"/>
      <c r="BQ67" s="12"/>
      <c r="BR67" s="12"/>
      <c r="BS67" s="12"/>
      <c r="BT67" s="12"/>
      <c r="BU67" s="13"/>
      <c r="BV67" s="14"/>
      <c r="BW67" s="14"/>
      <c r="BX67" s="14"/>
      <c r="BY67" s="13"/>
      <c r="BZ67" s="14"/>
      <c r="CA67" s="14"/>
      <c r="CB67" s="14"/>
      <c r="CC67" s="14"/>
      <c r="CD67" s="14"/>
      <c r="CE67" s="12"/>
      <c r="CF67" s="12"/>
      <c r="CG67" s="12"/>
      <c r="CH67" s="12"/>
      <c r="CI67" s="12"/>
    </row>
    <row r="68" spans="68:87" s="11" customFormat="1" ht="6" customHeight="1">
      <c r="BP68" s="12"/>
      <c r="BQ68" s="12"/>
      <c r="BR68" s="12"/>
      <c r="BS68" s="12"/>
      <c r="BT68" s="12"/>
      <c r="BU68" s="13"/>
      <c r="BV68" s="14"/>
      <c r="BW68" s="14"/>
      <c r="BX68" s="14"/>
      <c r="BY68" s="13"/>
      <c r="BZ68" s="14"/>
      <c r="CA68" s="14"/>
      <c r="CB68" s="14"/>
      <c r="CC68" s="14"/>
      <c r="CD68" s="14"/>
      <c r="CE68" s="12"/>
      <c r="CF68" s="12"/>
      <c r="CG68" s="12"/>
      <c r="CH68" s="12"/>
      <c r="CI68" s="12"/>
    </row>
    <row r="69" spans="2:87" s="95" customFormat="1" ht="15.75">
      <c r="B69" s="536">
        <f>B6</f>
        <v>43828</v>
      </c>
      <c r="C69" s="536"/>
      <c r="D69" s="536"/>
      <c r="E69" s="536"/>
      <c r="F69" s="536"/>
      <c r="G69" s="536"/>
      <c r="H69" s="536"/>
      <c r="I69" s="536"/>
      <c r="J69" s="536"/>
      <c r="K69" s="536"/>
      <c r="L69" s="536"/>
      <c r="M69" s="536"/>
      <c r="N69" s="536"/>
      <c r="O69" s="536"/>
      <c r="P69" s="536"/>
      <c r="Q69" s="536"/>
      <c r="R69" s="536"/>
      <c r="S69" s="536"/>
      <c r="T69" s="536"/>
      <c r="U69" s="536"/>
      <c r="V69" s="536"/>
      <c r="W69" s="536"/>
      <c r="X69" s="536"/>
      <c r="Y69" s="536"/>
      <c r="Z69" s="536"/>
      <c r="AA69" s="536"/>
      <c r="AB69" s="536"/>
      <c r="AC69" s="536"/>
      <c r="AD69" s="536"/>
      <c r="AE69" s="536"/>
      <c r="AF69" s="536"/>
      <c r="AG69" s="536"/>
      <c r="AH69" s="536"/>
      <c r="AI69" s="536"/>
      <c r="AJ69" s="536"/>
      <c r="AK69" s="536"/>
      <c r="AL69" s="536"/>
      <c r="AM69" s="536"/>
      <c r="AN69" s="536"/>
      <c r="AO69" s="536"/>
      <c r="AP69" s="536"/>
      <c r="AQ69" s="536"/>
      <c r="AR69" s="536"/>
      <c r="AS69" s="536"/>
      <c r="AT69" s="536"/>
      <c r="AU69" s="96"/>
      <c r="AV69" s="96"/>
      <c r="AW69" s="96"/>
      <c r="AX69" s="96"/>
      <c r="AY69" s="96"/>
      <c r="AZ69" s="96"/>
      <c r="BA69" s="96"/>
      <c r="BP69" s="97"/>
      <c r="BQ69" s="97"/>
      <c r="BR69" s="97"/>
      <c r="BS69" s="97"/>
      <c r="BT69" s="97"/>
      <c r="BU69" s="98"/>
      <c r="BV69" s="99"/>
      <c r="BW69" s="99"/>
      <c r="BX69" s="99"/>
      <c r="BY69" s="98"/>
      <c r="BZ69" s="99"/>
      <c r="CA69" s="99"/>
      <c r="CB69" s="99"/>
      <c r="CC69" s="99"/>
      <c r="CD69" s="99"/>
      <c r="CE69" s="97"/>
      <c r="CF69" s="97"/>
      <c r="CG69" s="97"/>
      <c r="CH69" s="97"/>
      <c r="CI69" s="97"/>
    </row>
    <row r="70" spans="68:87" s="11" customFormat="1" ht="15">
      <c r="BP70" s="12"/>
      <c r="BQ70" s="12"/>
      <c r="BR70" s="12"/>
      <c r="BS70" s="12"/>
      <c r="BT70" s="12"/>
      <c r="BU70" s="13"/>
      <c r="BV70" s="14"/>
      <c r="BW70" s="14"/>
      <c r="BX70" s="14"/>
      <c r="BY70" s="13"/>
      <c r="BZ70" s="14"/>
      <c r="CA70" s="14"/>
      <c r="CB70" s="14"/>
      <c r="CC70" s="14"/>
      <c r="CD70" s="14"/>
      <c r="CE70" s="12"/>
      <c r="CF70" s="12"/>
      <c r="CG70" s="12"/>
      <c r="CH70" s="12"/>
      <c r="CI70" s="12"/>
    </row>
    <row r="71" spans="1:114" s="95" customFormat="1" ht="15.75">
      <c r="A71" s="620" t="s">
        <v>62</v>
      </c>
      <c r="B71" s="620"/>
      <c r="C71" s="620"/>
      <c r="D71" s="620"/>
      <c r="E71" s="620"/>
      <c r="F71" s="620"/>
      <c r="G71" s="621">
        <f>Ergebniseingabe!H70</f>
        <v>0.7291666666666663</v>
      </c>
      <c r="H71" s="621"/>
      <c r="I71" s="621"/>
      <c r="J71" s="621"/>
      <c r="K71" s="95" t="s">
        <v>0</v>
      </c>
      <c r="S71" s="100" t="s">
        <v>1</v>
      </c>
      <c r="T71" s="632">
        <f>Ergebniseingabe!U70</f>
        <v>1</v>
      </c>
      <c r="U71" s="632"/>
      <c r="V71" s="101" t="s">
        <v>2</v>
      </c>
      <c r="W71" s="631">
        <f>Ergebniseingabe!X70</f>
        <v>12</v>
      </c>
      <c r="X71" s="631"/>
      <c r="Y71" s="631"/>
      <c r="Z71" s="631"/>
      <c r="AA71" s="631"/>
      <c r="AB71" s="617">
        <f>Ergebniseingabe!AC70</f>
      </c>
      <c r="AC71" s="617"/>
      <c r="AD71" s="617"/>
      <c r="AE71" s="617"/>
      <c r="AF71" s="617"/>
      <c r="AG71" s="617"/>
      <c r="AH71" s="631">
        <f>Ergebniseingabe!AI70</f>
        <v>0</v>
      </c>
      <c r="AI71" s="631"/>
      <c r="AJ71" s="631"/>
      <c r="AK71" s="631"/>
      <c r="AL71" s="631"/>
      <c r="AM71" s="620" t="s">
        <v>3</v>
      </c>
      <c r="AN71" s="620"/>
      <c r="AO71" s="620"/>
      <c r="AP71" s="620"/>
      <c r="AQ71" s="620"/>
      <c r="AR71" s="620"/>
      <c r="AS71" s="620"/>
      <c r="AT71" s="620"/>
      <c r="AU71" s="620"/>
      <c r="AV71" s="630">
        <f>Ergebniseingabe!AW70</f>
        <v>2</v>
      </c>
      <c r="AW71" s="630"/>
      <c r="AX71" s="630"/>
      <c r="AY71" s="630"/>
      <c r="AZ71" s="630"/>
      <c r="BA71" s="102"/>
      <c r="BB71" s="102"/>
      <c r="BC71" s="102"/>
      <c r="BD71" s="103"/>
      <c r="BE71" s="103"/>
      <c r="BF71" s="103"/>
      <c r="BG71" s="104"/>
      <c r="BH71" s="104"/>
      <c r="BI71" s="105"/>
      <c r="BJ71" s="105"/>
      <c r="BK71" s="106"/>
      <c r="BL71" s="106"/>
      <c r="BM71" s="106"/>
      <c r="BN71" s="107"/>
      <c r="BO71" s="107"/>
      <c r="BP71" s="107"/>
      <c r="BQ71" s="104"/>
      <c r="BR71" s="104"/>
      <c r="BS71" s="104"/>
      <c r="BT71" s="104"/>
      <c r="BU71" s="104"/>
      <c r="BV71" s="103"/>
      <c r="BW71" s="103"/>
      <c r="BX71" s="103"/>
      <c r="BY71" s="103"/>
      <c r="BZ71" s="103"/>
      <c r="CA71" s="103"/>
      <c r="CB71" s="103"/>
      <c r="CC71" s="103"/>
      <c r="CD71" s="103"/>
      <c r="CE71" s="103"/>
      <c r="CF71" s="103"/>
      <c r="CG71" s="103"/>
      <c r="CH71" s="103"/>
      <c r="CI71" s="103"/>
      <c r="CJ71" s="103"/>
      <c r="CK71" s="103"/>
      <c r="CL71" s="103"/>
      <c r="CM71" s="103"/>
      <c r="CN71" s="103"/>
      <c r="CO71" s="103"/>
      <c r="CP71" s="103"/>
      <c r="CQ71" s="103"/>
      <c r="CR71" s="103"/>
      <c r="CS71" s="103"/>
      <c r="CT71" s="103"/>
      <c r="CU71" s="103"/>
      <c r="CV71" s="103"/>
      <c r="CW71" s="103"/>
      <c r="CX71" s="103"/>
      <c r="CY71" s="103"/>
      <c r="CZ71" s="108"/>
      <c r="DA71" s="108"/>
      <c r="DB71" s="108"/>
      <c r="DC71" s="108"/>
      <c r="DD71" s="108"/>
      <c r="DE71" s="108"/>
      <c r="DF71" s="108"/>
      <c r="DG71" s="108"/>
      <c r="DH71" s="108"/>
      <c r="DI71" s="108"/>
      <c r="DJ71" s="108"/>
    </row>
    <row r="72" spans="68:87" s="11" customFormat="1" ht="16.5" customHeight="1" thickBot="1">
      <c r="BP72" s="12"/>
      <c r="BQ72" s="12"/>
      <c r="BR72" s="12"/>
      <c r="BS72" s="12"/>
      <c r="BT72" s="12"/>
      <c r="BU72" s="13"/>
      <c r="BV72" s="14"/>
      <c r="BW72" s="14"/>
      <c r="BX72" s="14"/>
      <c r="BY72" s="13"/>
      <c r="BZ72" s="14"/>
      <c r="CA72" s="14"/>
      <c r="CB72" s="14"/>
      <c r="CC72" s="14"/>
      <c r="CD72" s="14"/>
      <c r="CE72" s="12"/>
      <c r="CF72" s="12"/>
      <c r="CG72" s="12"/>
      <c r="CH72" s="12"/>
      <c r="CI72" s="12"/>
    </row>
    <row r="73" spans="2:89" s="11" customFormat="1" ht="20.25" customHeight="1" thickBot="1">
      <c r="B73" s="629" t="s">
        <v>9</v>
      </c>
      <c r="C73" s="561"/>
      <c r="D73" s="561" t="s">
        <v>63</v>
      </c>
      <c r="E73" s="561"/>
      <c r="F73" s="561"/>
      <c r="G73" s="561"/>
      <c r="H73" s="431" t="s">
        <v>27</v>
      </c>
      <c r="I73" s="429"/>
      <c r="J73" s="429"/>
      <c r="K73" s="429"/>
      <c r="L73" s="429"/>
      <c r="M73" s="429"/>
      <c r="N73" s="429"/>
      <c r="O73" s="429"/>
      <c r="P73" s="429"/>
      <c r="Q73" s="429"/>
      <c r="R73" s="429"/>
      <c r="S73" s="429"/>
      <c r="T73" s="429"/>
      <c r="U73" s="429"/>
      <c r="V73" s="429"/>
      <c r="W73" s="429"/>
      <c r="X73" s="429"/>
      <c r="Y73" s="429"/>
      <c r="Z73" s="429"/>
      <c r="AA73" s="429"/>
      <c r="AB73" s="429"/>
      <c r="AC73" s="429"/>
      <c r="AD73" s="429"/>
      <c r="AE73" s="429"/>
      <c r="AF73" s="429"/>
      <c r="AG73" s="429"/>
      <c r="AH73" s="429"/>
      <c r="AI73" s="429"/>
      <c r="AJ73" s="429"/>
      <c r="AK73" s="429"/>
      <c r="AL73" s="429"/>
      <c r="AM73" s="429"/>
      <c r="AN73" s="429"/>
      <c r="AO73" s="429"/>
      <c r="AP73" s="429"/>
      <c r="AQ73" s="429"/>
      <c r="AR73" s="429"/>
      <c r="AS73" s="429"/>
      <c r="AT73" s="429"/>
      <c r="AU73" s="429"/>
      <c r="AV73" s="429"/>
      <c r="AW73" s="429"/>
      <c r="AX73" s="432"/>
      <c r="AY73" s="561" t="s">
        <v>12</v>
      </c>
      <c r="AZ73" s="561"/>
      <c r="BA73" s="561"/>
      <c r="BB73" s="561"/>
      <c r="BC73" s="431"/>
      <c r="BD73" s="428"/>
      <c r="BE73" s="429"/>
      <c r="BF73" s="429"/>
      <c r="BG73" s="430"/>
      <c r="BK73" s="63"/>
      <c r="BL73" s="63"/>
      <c r="BM73" s="63"/>
      <c r="BN73" s="63"/>
      <c r="BO73" s="63"/>
      <c r="BP73" s="63"/>
      <c r="BQ73" s="64"/>
      <c r="BR73" s="64"/>
      <c r="BS73" s="64"/>
      <c r="BT73" s="64"/>
      <c r="BU73" s="65"/>
      <c r="BV73" s="64"/>
      <c r="BW73" s="64"/>
      <c r="BX73" s="63"/>
      <c r="BY73" s="63"/>
      <c r="BZ73" s="63"/>
      <c r="CA73" s="63"/>
      <c r="CB73" s="63"/>
      <c r="CC73" s="63"/>
      <c r="CD73" s="63"/>
      <c r="CE73" s="12"/>
      <c r="CF73" s="12"/>
      <c r="CG73" s="12"/>
      <c r="CH73" s="12"/>
      <c r="CI73" s="12"/>
      <c r="CJ73" s="12"/>
      <c r="CK73" s="12"/>
    </row>
    <row r="74" spans="2:89" s="11" customFormat="1" ht="20.25" customHeight="1">
      <c r="B74" s="517">
        <v>13</v>
      </c>
      <c r="C74" s="518"/>
      <c r="D74" s="521">
        <f>Ergebniseingabe!E73</f>
        <v>0.7291666666666663</v>
      </c>
      <c r="E74" s="521"/>
      <c r="F74" s="521"/>
      <c r="G74" s="521"/>
      <c r="H74" s="533">
        <f>Ergebniseingabe!I73</f>
      </c>
      <c r="I74" s="527"/>
      <c r="J74" s="527"/>
      <c r="K74" s="527"/>
      <c r="L74" s="527"/>
      <c r="M74" s="527"/>
      <c r="N74" s="527"/>
      <c r="O74" s="527"/>
      <c r="P74" s="527"/>
      <c r="Q74" s="527"/>
      <c r="R74" s="527"/>
      <c r="S74" s="527"/>
      <c r="T74" s="527"/>
      <c r="U74" s="527"/>
      <c r="V74" s="527"/>
      <c r="W74" s="527"/>
      <c r="X74" s="527"/>
      <c r="Y74" s="527"/>
      <c r="Z74" s="527"/>
      <c r="AA74" s="527"/>
      <c r="AB74" s="527"/>
      <c r="AC74" s="110" t="s">
        <v>14</v>
      </c>
      <c r="AD74" s="527">
        <f>Ergebniseingabe!AE73</f>
      </c>
      <c r="AE74" s="527"/>
      <c r="AF74" s="527"/>
      <c r="AG74" s="527"/>
      <c r="AH74" s="527"/>
      <c r="AI74" s="527"/>
      <c r="AJ74" s="527"/>
      <c r="AK74" s="527"/>
      <c r="AL74" s="527"/>
      <c r="AM74" s="527"/>
      <c r="AN74" s="527"/>
      <c r="AO74" s="527"/>
      <c r="AP74" s="527"/>
      <c r="AQ74" s="527"/>
      <c r="AR74" s="527"/>
      <c r="AS74" s="527"/>
      <c r="AT74" s="527"/>
      <c r="AU74" s="527"/>
      <c r="AV74" s="527"/>
      <c r="AW74" s="527"/>
      <c r="AX74" s="528"/>
      <c r="AY74" s="506">
        <f>IF(Ergebniseingabe!AZ73="","",Ergebniseingabe!AZ73)</f>
      </c>
      <c r="AZ74" s="506"/>
      <c r="BA74" s="507"/>
      <c r="BB74" s="526">
        <f>IF(Ergebniseingabe!BC73="","",Ergebniseingabe!BC73)</f>
      </c>
      <c r="BC74" s="526"/>
      <c r="BD74" s="425">
        <f>IF(Ergebniseingabe!BE73="","",Ergebniseingabe!BE73)</f>
      </c>
      <c r="BE74" s="426"/>
      <c r="BF74" s="426"/>
      <c r="BG74" s="427"/>
      <c r="BK74" s="63"/>
      <c r="BL74" s="63"/>
      <c r="BM74" s="63"/>
      <c r="BN74" s="63"/>
      <c r="BO74" s="63"/>
      <c r="BP74" s="63"/>
      <c r="BQ74" s="64"/>
      <c r="BR74" s="64"/>
      <c r="BS74" s="64"/>
      <c r="BT74" s="64"/>
      <c r="BU74" s="65"/>
      <c r="BV74" s="64"/>
      <c r="BW74" s="64"/>
      <c r="BX74" s="63"/>
      <c r="BY74" s="63"/>
      <c r="BZ74" s="63"/>
      <c r="CA74" s="63"/>
      <c r="CB74" s="63"/>
      <c r="CC74" s="63"/>
      <c r="CD74" s="63"/>
      <c r="CE74" s="12"/>
      <c r="CF74" s="12"/>
      <c r="CG74" s="12"/>
      <c r="CH74" s="12"/>
      <c r="CI74" s="12"/>
      <c r="CJ74" s="12"/>
      <c r="CK74" s="12"/>
    </row>
    <row r="75" spans="2:89" s="11" customFormat="1" ht="11.25" customHeight="1" thickBot="1">
      <c r="B75" s="519"/>
      <c r="C75" s="520"/>
      <c r="D75" s="522"/>
      <c r="E75" s="522"/>
      <c r="F75" s="522"/>
      <c r="G75" s="522"/>
      <c r="H75" s="534" t="s">
        <v>28</v>
      </c>
      <c r="I75" s="510"/>
      <c r="J75" s="510"/>
      <c r="K75" s="510"/>
      <c r="L75" s="510"/>
      <c r="M75" s="510"/>
      <c r="N75" s="510"/>
      <c r="O75" s="510"/>
      <c r="P75" s="510"/>
      <c r="Q75" s="510"/>
      <c r="R75" s="510"/>
      <c r="S75" s="510"/>
      <c r="T75" s="510"/>
      <c r="U75" s="510"/>
      <c r="V75" s="510"/>
      <c r="W75" s="510"/>
      <c r="X75" s="510"/>
      <c r="Y75" s="510"/>
      <c r="Z75" s="510"/>
      <c r="AA75" s="510"/>
      <c r="AB75" s="510"/>
      <c r="AC75" s="111"/>
      <c r="AD75" s="510" t="s">
        <v>29</v>
      </c>
      <c r="AE75" s="510"/>
      <c r="AF75" s="510"/>
      <c r="AG75" s="510"/>
      <c r="AH75" s="510"/>
      <c r="AI75" s="510"/>
      <c r="AJ75" s="510"/>
      <c r="AK75" s="510"/>
      <c r="AL75" s="510"/>
      <c r="AM75" s="510"/>
      <c r="AN75" s="510"/>
      <c r="AO75" s="510"/>
      <c r="AP75" s="510"/>
      <c r="AQ75" s="510"/>
      <c r="AR75" s="510"/>
      <c r="AS75" s="510"/>
      <c r="AT75" s="510"/>
      <c r="AU75" s="510"/>
      <c r="AV75" s="510"/>
      <c r="AW75" s="510"/>
      <c r="AX75" s="511"/>
      <c r="AY75" s="508"/>
      <c r="AZ75" s="508"/>
      <c r="BA75" s="508"/>
      <c r="BB75" s="508"/>
      <c r="BC75" s="509"/>
      <c r="BD75" s="443"/>
      <c r="BE75" s="444"/>
      <c r="BF75" s="444"/>
      <c r="BG75" s="445"/>
      <c r="BK75" s="63"/>
      <c r="BL75" s="63"/>
      <c r="BM75" s="63"/>
      <c r="BN75" s="63"/>
      <c r="BO75" s="63"/>
      <c r="BP75" s="63"/>
      <c r="BQ75" s="64"/>
      <c r="BR75" s="64"/>
      <c r="BS75" s="64"/>
      <c r="BT75" s="64"/>
      <c r="BU75" s="65"/>
      <c r="BV75" s="64"/>
      <c r="BW75" s="64"/>
      <c r="BX75" s="63"/>
      <c r="BY75" s="63"/>
      <c r="BZ75" s="63"/>
      <c r="CA75" s="63"/>
      <c r="CB75" s="63"/>
      <c r="CC75" s="63"/>
      <c r="CD75" s="63"/>
      <c r="CE75" s="12"/>
      <c r="CF75" s="12"/>
      <c r="CG75" s="12"/>
      <c r="CH75" s="12"/>
      <c r="CI75" s="12"/>
      <c r="CJ75" s="12"/>
      <c r="CK75" s="12"/>
    </row>
    <row r="76" spans="56:89" s="11" customFormat="1" ht="20.25" customHeight="1" thickBot="1">
      <c r="BD76" s="63"/>
      <c r="BE76" s="63"/>
      <c r="BK76" s="63"/>
      <c r="BL76" s="63"/>
      <c r="BM76" s="63"/>
      <c r="BN76" s="63"/>
      <c r="BO76" s="63"/>
      <c r="BP76" s="63"/>
      <c r="BQ76" s="64"/>
      <c r="BR76" s="64"/>
      <c r="BS76" s="64"/>
      <c r="BT76" s="64"/>
      <c r="BU76" s="65"/>
      <c r="BV76" s="64"/>
      <c r="BW76" s="64"/>
      <c r="BX76" s="63"/>
      <c r="BY76" s="63"/>
      <c r="BZ76" s="63"/>
      <c r="CA76" s="63"/>
      <c r="CB76" s="63"/>
      <c r="CC76" s="63"/>
      <c r="CD76" s="63"/>
      <c r="CE76" s="12"/>
      <c r="CF76" s="12"/>
      <c r="CG76" s="12"/>
      <c r="CH76" s="12"/>
      <c r="CI76" s="12"/>
      <c r="CJ76" s="12"/>
      <c r="CK76" s="12"/>
    </row>
    <row r="77" spans="2:89" s="11" customFormat="1" ht="20.25" customHeight="1" thickBot="1">
      <c r="B77" s="629" t="s">
        <v>9</v>
      </c>
      <c r="C77" s="561"/>
      <c r="D77" s="561" t="s">
        <v>63</v>
      </c>
      <c r="E77" s="561"/>
      <c r="F77" s="561"/>
      <c r="G77" s="561"/>
      <c r="H77" s="431" t="s">
        <v>30</v>
      </c>
      <c r="I77" s="429"/>
      <c r="J77" s="429"/>
      <c r="K77" s="429"/>
      <c r="L77" s="429"/>
      <c r="M77" s="429"/>
      <c r="N77" s="429"/>
      <c r="O77" s="429"/>
      <c r="P77" s="429"/>
      <c r="Q77" s="429"/>
      <c r="R77" s="429"/>
      <c r="S77" s="429"/>
      <c r="T77" s="429"/>
      <c r="U77" s="429"/>
      <c r="V77" s="429"/>
      <c r="W77" s="429"/>
      <c r="X77" s="429"/>
      <c r="Y77" s="429"/>
      <c r="Z77" s="429"/>
      <c r="AA77" s="429"/>
      <c r="AB77" s="429"/>
      <c r="AC77" s="429"/>
      <c r="AD77" s="429"/>
      <c r="AE77" s="429"/>
      <c r="AF77" s="429"/>
      <c r="AG77" s="429"/>
      <c r="AH77" s="429"/>
      <c r="AI77" s="429"/>
      <c r="AJ77" s="429"/>
      <c r="AK77" s="429"/>
      <c r="AL77" s="429"/>
      <c r="AM77" s="429"/>
      <c r="AN77" s="429"/>
      <c r="AO77" s="429"/>
      <c r="AP77" s="429"/>
      <c r="AQ77" s="429"/>
      <c r="AR77" s="429"/>
      <c r="AS77" s="429"/>
      <c r="AT77" s="429"/>
      <c r="AU77" s="429"/>
      <c r="AV77" s="429"/>
      <c r="AW77" s="429"/>
      <c r="AX77" s="432"/>
      <c r="AY77" s="561" t="s">
        <v>12</v>
      </c>
      <c r="AZ77" s="561"/>
      <c r="BA77" s="561"/>
      <c r="BB77" s="561"/>
      <c r="BC77" s="431"/>
      <c r="BD77" s="428"/>
      <c r="BE77" s="429"/>
      <c r="BF77" s="429"/>
      <c r="BG77" s="430"/>
      <c r="BK77" s="63"/>
      <c r="BL77" s="63"/>
      <c r="BM77" s="63"/>
      <c r="BN77" s="63"/>
      <c r="BO77" s="63"/>
      <c r="BP77" s="63"/>
      <c r="BQ77" s="64"/>
      <c r="BR77" s="64"/>
      <c r="BS77" s="64"/>
      <c r="BT77" s="64"/>
      <c r="BU77" s="65"/>
      <c r="BV77" s="64"/>
      <c r="BW77" s="64"/>
      <c r="BX77" s="63"/>
      <c r="BY77" s="63"/>
      <c r="BZ77" s="63"/>
      <c r="CA77" s="63"/>
      <c r="CB77" s="63"/>
      <c r="CC77" s="63"/>
      <c r="CD77" s="63"/>
      <c r="CE77" s="12"/>
      <c r="CF77" s="12"/>
      <c r="CG77" s="12"/>
      <c r="CH77" s="12"/>
      <c r="CI77" s="12"/>
      <c r="CJ77" s="12"/>
      <c r="CK77" s="12"/>
    </row>
    <row r="78" spans="2:89" s="11" customFormat="1" ht="20.25" customHeight="1">
      <c r="B78" s="517">
        <v>14</v>
      </c>
      <c r="C78" s="518"/>
      <c r="D78" s="521">
        <f>Ergebniseingabe!E77</f>
        <v>0.7388888888888885</v>
      </c>
      <c r="E78" s="521"/>
      <c r="F78" s="521"/>
      <c r="G78" s="521"/>
      <c r="H78" s="533">
        <f>Ergebniseingabe!I77</f>
      </c>
      <c r="I78" s="527"/>
      <c r="J78" s="527"/>
      <c r="K78" s="527"/>
      <c r="L78" s="527"/>
      <c r="M78" s="527"/>
      <c r="N78" s="527"/>
      <c r="O78" s="527"/>
      <c r="P78" s="527"/>
      <c r="Q78" s="527"/>
      <c r="R78" s="527"/>
      <c r="S78" s="527"/>
      <c r="T78" s="527"/>
      <c r="U78" s="527"/>
      <c r="V78" s="527"/>
      <c r="W78" s="527"/>
      <c r="X78" s="527"/>
      <c r="Y78" s="527"/>
      <c r="Z78" s="527"/>
      <c r="AA78" s="527"/>
      <c r="AB78" s="527"/>
      <c r="AC78" s="110" t="s">
        <v>14</v>
      </c>
      <c r="AD78" s="527">
        <f>Ergebniseingabe!AE77</f>
      </c>
      <c r="AE78" s="527"/>
      <c r="AF78" s="527"/>
      <c r="AG78" s="527"/>
      <c r="AH78" s="527"/>
      <c r="AI78" s="527"/>
      <c r="AJ78" s="527"/>
      <c r="AK78" s="527"/>
      <c r="AL78" s="527"/>
      <c r="AM78" s="527"/>
      <c r="AN78" s="527"/>
      <c r="AO78" s="527"/>
      <c r="AP78" s="527"/>
      <c r="AQ78" s="527"/>
      <c r="AR78" s="527"/>
      <c r="AS78" s="527"/>
      <c r="AT78" s="527"/>
      <c r="AU78" s="527"/>
      <c r="AV78" s="527"/>
      <c r="AW78" s="527"/>
      <c r="AX78" s="528"/>
      <c r="AY78" s="506">
        <f>IF(Ergebniseingabe!AZ77="","",Ergebniseingabe!AZ77)</f>
      </c>
      <c r="AZ78" s="506"/>
      <c r="BA78" s="507"/>
      <c r="BB78" s="526">
        <f>IF(Ergebniseingabe!BC77="","",Ergebniseingabe!BC77)</f>
      </c>
      <c r="BC78" s="526"/>
      <c r="BD78" s="425">
        <f>IF(Ergebniseingabe!BE77="","",Ergebniseingabe!BE77)</f>
      </c>
      <c r="BE78" s="426"/>
      <c r="BF78" s="426"/>
      <c r="BG78" s="427"/>
      <c r="BK78" s="63"/>
      <c r="BL78" s="63"/>
      <c r="BM78" s="63"/>
      <c r="BN78" s="63"/>
      <c r="BO78" s="63"/>
      <c r="BP78" s="63"/>
      <c r="BQ78" s="64"/>
      <c r="BR78" s="64"/>
      <c r="BS78" s="64"/>
      <c r="BT78" s="64"/>
      <c r="BU78" s="65"/>
      <c r="BV78" s="64"/>
      <c r="BW78" s="64"/>
      <c r="BX78" s="63"/>
      <c r="BY78" s="63"/>
      <c r="BZ78" s="63"/>
      <c r="CA78" s="63"/>
      <c r="CB78" s="63"/>
      <c r="CC78" s="63"/>
      <c r="CD78" s="63"/>
      <c r="CE78" s="12"/>
      <c r="CF78" s="12"/>
      <c r="CG78" s="12"/>
      <c r="CH78" s="12"/>
      <c r="CI78" s="12"/>
      <c r="CJ78" s="12"/>
      <c r="CK78" s="12"/>
    </row>
    <row r="79" spans="2:95" s="11" customFormat="1" ht="11.25" customHeight="1" thickBot="1">
      <c r="B79" s="519"/>
      <c r="C79" s="520"/>
      <c r="D79" s="522"/>
      <c r="E79" s="522"/>
      <c r="F79" s="522"/>
      <c r="G79" s="522"/>
      <c r="H79" s="534" t="s">
        <v>31</v>
      </c>
      <c r="I79" s="510"/>
      <c r="J79" s="510"/>
      <c r="K79" s="510"/>
      <c r="L79" s="510"/>
      <c r="M79" s="510"/>
      <c r="N79" s="510"/>
      <c r="O79" s="510"/>
      <c r="P79" s="510"/>
      <c r="Q79" s="510"/>
      <c r="R79" s="510"/>
      <c r="S79" s="510"/>
      <c r="T79" s="510"/>
      <c r="U79" s="510"/>
      <c r="V79" s="510"/>
      <c r="W79" s="510"/>
      <c r="X79" s="510"/>
      <c r="Y79" s="510"/>
      <c r="Z79" s="510"/>
      <c r="AA79" s="510"/>
      <c r="AB79" s="510"/>
      <c r="AC79" s="111"/>
      <c r="AD79" s="510" t="s">
        <v>32</v>
      </c>
      <c r="AE79" s="510"/>
      <c r="AF79" s="510"/>
      <c r="AG79" s="510"/>
      <c r="AH79" s="510"/>
      <c r="AI79" s="510"/>
      <c r="AJ79" s="510"/>
      <c r="AK79" s="510"/>
      <c r="AL79" s="510"/>
      <c r="AM79" s="510"/>
      <c r="AN79" s="510"/>
      <c r="AO79" s="510"/>
      <c r="AP79" s="510"/>
      <c r="AQ79" s="510"/>
      <c r="AR79" s="510"/>
      <c r="AS79" s="510"/>
      <c r="AT79" s="510"/>
      <c r="AU79" s="510"/>
      <c r="AV79" s="510"/>
      <c r="AW79" s="510"/>
      <c r="AX79" s="511"/>
      <c r="AY79" s="508"/>
      <c r="AZ79" s="508"/>
      <c r="BA79" s="508"/>
      <c r="BB79" s="508"/>
      <c r="BC79" s="509"/>
      <c r="BD79" s="443"/>
      <c r="BE79" s="444"/>
      <c r="BF79" s="444"/>
      <c r="BG79" s="445"/>
      <c r="BK79" s="63"/>
      <c r="BL79" s="63"/>
      <c r="BM79" s="63"/>
      <c r="BN79" s="63"/>
      <c r="BO79" s="63"/>
      <c r="BP79" s="63"/>
      <c r="BQ79" s="64"/>
      <c r="BR79" s="64"/>
      <c r="BS79" s="64"/>
      <c r="BT79" s="64"/>
      <c r="BU79" s="65"/>
      <c r="BV79" s="64"/>
      <c r="BW79" s="64"/>
      <c r="BX79" s="63"/>
      <c r="BY79" s="63"/>
      <c r="BZ79" s="63"/>
      <c r="CA79" s="63"/>
      <c r="CB79" s="63"/>
      <c r="CC79" s="63"/>
      <c r="CD79" s="63"/>
      <c r="CE79" s="12"/>
      <c r="CF79" s="12"/>
      <c r="CG79" s="12"/>
      <c r="CH79" s="12"/>
      <c r="CI79" s="63"/>
      <c r="CJ79" s="63"/>
      <c r="CK79" s="63"/>
      <c r="CL79" s="15"/>
      <c r="CM79" s="15"/>
      <c r="CN79" s="15"/>
      <c r="CO79" s="15"/>
      <c r="CP79" s="15"/>
      <c r="CQ79" s="15"/>
    </row>
    <row r="80" spans="2:95" s="11" customFormat="1" ht="20.25" customHeight="1" thickBot="1">
      <c r="B80" s="82"/>
      <c r="C80" s="82"/>
      <c r="D80" s="112"/>
      <c r="E80" s="112"/>
      <c r="F80" s="112"/>
      <c r="G80" s="112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15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113"/>
      <c r="AZ80" s="113"/>
      <c r="BA80" s="113"/>
      <c r="BB80" s="113"/>
      <c r="BC80" s="113"/>
      <c r="BD80" s="114"/>
      <c r="BE80" s="114"/>
      <c r="BK80" s="63"/>
      <c r="BL80" s="63"/>
      <c r="BM80" s="63"/>
      <c r="BN80" s="63"/>
      <c r="BO80" s="63"/>
      <c r="BP80" s="63"/>
      <c r="BQ80" s="64"/>
      <c r="BR80" s="64"/>
      <c r="BS80" s="64"/>
      <c r="BT80" s="64"/>
      <c r="BU80" s="65"/>
      <c r="BV80" s="64"/>
      <c r="BW80" s="64"/>
      <c r="BX80" s="63"/>
      <c r="BY80" s="63"/>
      <c r="BZ80" s="63"/>
      <c r="CA80" s="63"/>
      <c r="CB80" s="63"/>
      <c r="CC80" s="63"/>
      <c r="CD80" s="63"/>
      <c r="CE80" s="12"/>
      <c r="CF80" s="12"/>
      <c r="CG80" s="12"/>
      <c r="CH80" s="12"/>
      <c r="CI80" s="63"/>
      <c r="CJ80" s="63"/>
      <c r="CK80" s="63"/>
      <c r="CL80" s="15"/>
      <c r="CM80" s="15"/>
      <c r="CN80" s="15"/>
      <c r="CO80" s="15"/>
      <c r="CP80" s="15"/>
      <c r="CQ80" s="15"/>
    </row>
    <row r="81" spans="2:89" s="11" customFormat="1" ht="20.25" customHeight="1" thickBot="1">
      <c r="B81" s="529" t="s">
        <v>9</v>
      </c>
      <c r="C81" s="525"/>
      <c r="D81" s="525" t="s">
        <v>63</v>
      </c>
      <c r="E81" s="525"/>
      <c r="F81" s="525"/>
      <c r="G81" s="525"/>
      <c r="H81" s="523" t="s">
        <v>33</v>
      </c>
      <c r="I81" s="450"/>
      <c r="J81" s="450"/>
      <c r="K81" s="450"/>
      <c r="L81" s="450"/>
      <c r="M81" s="450"/>
      <c r="N81" s="450"/>
      <c r="O81" s="450"/>
      <c r="P81" s="450"/>
      <c r="Q81" s="450"/>
      <c r="R81" s="450"/>
      <c r="S81" s="450"/>
      <c r="T81" s="450"/>
      <c r="U81" s="450"/>
      <c r="V81" s="450"/>
      <c r="W81" s="450"/>
      <c r="X81" s="450"/>
      <c r="Y81" s="450"/>
      <c r="Z81" s="450"/>
      <c r="AA81" s="450"/>
      <c r="AB81" s="450"/>
      <c r="AC81" s="450"/>
      <c r="AD81" s="450"/>
      <c r="AE81" s="450"/>
      <c r="AF81" s="450"/>
      <c r="AG81" s="450"/>
      <c r="AH81" s="450"/>
      <c r="AI81" s="450"/>
      <c r="AJ81" s="450"/>
      <c r="AK81" s="450"/>
      <c r="AL81" s="450"/>
      <c r="AM81" s="450"/>
      <c r="AN81" s="450"/>
      <c r="AO81" s="450"/>
      <c r="AP81" s="450"/>
      <c r="AQ81" s="450"/>
      <c r="AR81" s="450"/>
      <c r="AS81" s="450"/>
      <c r="AT81" s="450"/>
      <c r="AU81" s="450"/>
      <c r="AV81" s="450"/>
      <c r="AW81" s="450"/>
      <c r="AX81" s="524"/>
      <c r="AY81" s="525" t="s">
        <v>12</v>
      </c>
      <c r="AZ81" s="525"/>
      <c r="BA81" s="525"/>
      <c r="BB81" s="525"/>
      <c r="BC81" s="523"/>
      <c r="BD81" s="449"/>
      <c r="BE81" s="450"/>
      <c r="BF81" s="450"/>
      <c r="BG81" s="451"/>
      <c r="BK81" s="63"/>
      <c r="BL81" s="63"/>
      <c r="BM81" s="63"/>
      <c r="BN81" s="63"/>
      <c r="BO81" s="63"/>
      <c r="BP81" s="63"/>
      <c r="BQ81" s="64"/>
      <c r="BR81" s="64"/>
      <c r="BS81" s="64"/>
      <c r="BT81" s="64"/>
      <c r="BU81" s="65"/>
      <c r="BV81" s="64"/>
      <c r="BW81" s="64"/>
      <c r="BX81" s="63"/>
      <c r="BY81" s="63"/>
      <c r="BZ81" s="63"/>
      <c r="CA81" s="63"/>
      <c r="CB81" s="63"/>
      <c r="CC81" s="63"/>
      <c r="CD81" s="63"/>
      <c r="CE81" s="12"/>
      <c r="CF81" s="12"/>
      <c r="CG81" s="12"/>
      <c r="CH81" s="12"/>
      <c r="CI81" s="12"/>
      <c r="CJ81" s="12"/>
      <c r="CK81" s="12"/>
    </row>
    <row r="82" spans="2:89" s="11" customFormat="1" ht="20.25" customHeight="1">
      <c r="B82" s="517">
        <v>15</v>
      </c>
      <c r="C82" s="518"/>
      <c r="D82" s="521">
        <f>Ergebniseingabe!E81</f>
        <v>0.7486111111111107</v>
      </c>
      <c r="E82" s="521"/>
      <c r="F82" s="521"/>
      <c r="G82" s="521"/>
      <c r="H82" s="533">
        <f>Ergebniseingabe!I81</f>
      </c>
      <c r="I82" s="527"/>
      <c r="J82" s="527"/>
      <c r="K82" s="527"/>
      <c r="L82" s="527"/>
      <c r="M82" s="527"/>
      <c r="N82" s="527"/>
      <c r="O82" s="527"/>
      <c r="P82" s="527"/>
      <c r="Q82" s="527"/>
      <c r="R82" s="527"/>
      <c r="S82" s="527"/>
      <c r="T82" s="527"/>
      <c r="U82" s="527"/>
      <c r="V82" s="527"/>
      <c r="W82" s="527"/>
      <c r="X82" s="527"/>
      <c r="Y82" s="527"/>
      <c r="Z82" s="527"/>
      <c r="AA82" s="527"/>
      <c r="AB82" s="527"/>
      <c r="AC82" s="110" t="s">
        <v>14</v>
      </c>
      <c r="AD82" s="527">
        <f>Ergebniseingabe!AE81</f>
      </c>
      <c r="AE82" s="527"/>
      <c r="AF82" s="527"/>
      <c r="AG82" s="527"/>
      <c r="AH82" s="527"/>
      <c r="AI82" s="527"/>
      <c r="AJ82" s="527"/>
      <c r="AK82" s="527"/>
      <c r="AL82" s="527"/>
      <c r="AM82" s="527"/>
      <c r="AN82" s="527"/>
      <c r="AO82" s="527"/>
      <c r="AP82" s="527"/>
      <c r="AQ82" s="527"/>
      <c r="AR82" s="527"/>
      <c r="AS82" s="527"/>
      <c r="AT82" s="527"/>
      <c r="AU82" s="527"/>
      <c r="AV82" s="527"/>
      <c r="AW82" s="527"/>
      <c r="AX82" s="528"/>
      <c r="AY82" s="506">
        <f>IF(Ergebniseingabe!AZ81="","",Ergebniseingabe!AZ81)</f>
      </c>
      <c r="AZ82" s="506"/>
      <c r="BA82" s="507"/>
      <c r="BB82" s="526">
        <f>IF(Ergebniseingabe!BC81="","",Ergebniseingabe!BC81)</f>
      </c>
      <c r="BC82" s="526"/>
      <c r="BD82" s="425">
        <f>IF(Ergebniseingabe!BE81="","",Ergebniseingabe!BE81)</f>
      </c>
      <c r="BE82" s="426"/>
      <c r="BF82" s="426"/>
      <c r="BG82" s="427"/>
      <c r="BK82" s="63"/>
      <c r="BL82" s="63"/>
      <c r="BM82" s="63"/>
      <c r="BN82" s="63"/>
      <c r="BO82" s="63"/>
      <c r="BP82" s="63"/>
      <c r="BQ82" s="64"/>
      <c r="BR82" s="64"/>
      <c r="BS82" s="64"/>
      <c r="BT82" s="64"/>
      <c r="BU82" s="65"/>
      <c r="BV82" s="64"/>
      <c r="BW82" s="64"/>
      <c r="BX82" s="63"/>
      <c r="BY82" s="63"/>
      <c r="BZ82" s="63"/>
      <c r="CA82" s="63"/>
      <c r="CB82" s="63"/>
      <c r="CC82" s="63"/>
      <c r="CD82" s="63"/>
      <c r="CE82" s="12"/>
      <c r="CF82" s="12"/>
      <c r="CG82" s="12"/>
      <c r="CH82" s="12"/>
      <c r="CI82" s="12"/>
      <c r="CJ82" s="12"/>
      <c r="CK82" s="12"/>
    </row>
    <row r="83" spans="2:89" s="11" customFormat="1" ht="11.25" customHeight="1" thickBot="1">
      <c r="B83" s="519"/>
      <c r="C83" s="520"/>
      <c r="D83" s="522"/>
      <c r="E83" s="522"/>
      <c r="F83" s="522"/>
      <c r="G83" s="522"/>
      <c r="H83" s="534" t="s">
        <v>34</v>
      </c>
      <c r="I83" s="510"/>
      <c r="J83" s="510"/>
      <c r="K83" s="510"/>
      <c r="L83" s="510"/>
      <c r="M83" s="510"/>
      <c r="N83" s="510"/>
      <c r="O83" s="510"/>
      <c r="P83" s="510"/>
      <c r="Q83" s="510"/>
      <c r="R83" s="510"/>
      <c r="S83" s="510"/>
      <c r="T83" s="510"/>
      <c r="U83" s="510"/>
      <c r="V83" s="510"/>
      <c r="W83" s="510"/>
      <c r="X83" s="510"/>
      <c r="Y83" s="510"/>
      <c r="Z83" s="510"/>
      <c r="AA83" s="510"/>
      <c r="AB83" s="510"/>
      <c r="AC83" s="111"/>
      <c r="AD83" s="510" t="s">
        <v>35</v>
      </c>
      <c r="AE83" s="510"/>
      <c r="AF83" s="510"/>
      <c r="AG83" s="510"/>
      <c r="AH83" s="510"/>
      <c r="AI83" s="510"/>
      <c r="AJ83" s="510"/>
      <c r="AK83" s="510"/>
      <c r="AL83" s="510"/>
      <c r="AM83" s="510"/>
      <c r="AN83" s="510"/>
      <c r="AO83" s="510"/>
      <c r="AP83" s="510"/>
      <c r="AQ83" s="510"/>
      <c r="AR83" s="510"/>
      <c r="AS83" s="510"/>
      <c r="AT83" s="510"/>
      <c r="AU83" s="510"/>
      <c r="AV83" s="510"/>
      <c r="AW83" s="510"/>
      <c r="AX83" s="511"/>
      <c r="AY83" s="508"/>
      <c r="AZ83" s="508"/>
      <c r="BA83" s="508"/>
      <c r="BB83" s="508"/>
      <c r="BC83" s="509"/>
      <c r="BD83" s="443"/>
      <c r="BE83" s="444"/>
      <c r="BF83" s="444"/>
      <c r="BG83" s="445"/>
      <c r="BK83" s="63"/>
      <c r="BL83" s="63"/>
      <c r="BM83" s="63"/>
      <c r="BN83" s="63"/>
      <c r="BO83" s="63"/>
      <c r="BP83" s="63"/>
      <c r="BQ83" s="64"/>
      <c r="BR83" s="64"/>
      <c r="BS83" s="64"/>
      <c r="BT83" s="64"/>
      <c r="BU83" s="65"/>
      <c r="BV83" s="64"/>
      <c r="BW83" s="64"/>
      <c r="BX83" s="63"/>
      <c r="BY83" s="63"/>
      <c r="BZ83" s="63"/>
      <c r="CA83" s="63"/>
      <c r="CB83" s="63"/>
      <c r="CC83" s="63"/>
      <c r="CD83" s="63"/>
      <c r="CE83" s="12"/>
      <c r="CF83" s="12"/>
      <c r="CG83" s="12"/>
      <c r="CH83" s="12"/>
      <c r="CI83" s="12"/>
      <c r="CJ83" s="12"/>
      <c r="CK83" s="12"/>
    </row>
    <row r="84" spans="56:89" s="11" customFormat="1" ht="20.25" customHeight="1" thickBot="1">
      <c r="BD84" s="63"/>
      <c r="BE84" s="63"/>
      <c r="BK84" s="63"/>
      <c r="BL84" s="63"/>
      <c r="BM84" s="63"/>
      <c r="BN84" s="63"/>
      <c r="BO84" s="63"/>
      <c r="BP84" s="63"/>
      <c r="BQ84" s="64"/>
      <c r="BR84" s="64"/>
      <c r="BS84" s="64"/>
      <c r="BT84" s="64"/>
      <c r="BU84" s="65"/>
      <c r="BV84" s="64"/>
      <c r="BW84" s="64"/>
      <c r="BX84" s="63"/>
      <c r="BY84" s="63"/>
      <c r="BZ84" s="63"/>
      <c r="CA84" s="63"/>
      <c r="CB84" s="63"/>
      <c r="CC84" s="63"/>
      <c r="CD84" s="63"/>
      <c r="CE84" s="12"/>
      <c r="CF84" s="12"/>
      <c r="CG84" s="12"/>
      <c r="CH84" s="12"/>
      <c r="CI84" s="12"/>
      <c r="CJ84" s="12"/>
      <c r="CK84" s="12"/>
    </row>
    <row r="85" spans="2:89" s="11" customFormat="1" ht="20.25" customHeight="1" thickBot="1">
      <c r="B85" s="529" t="s">
        <v>9</v>
      </c>
      <c r="C85" s="525"/>
      <c r="D85" s="525" t="s">
        <v>63</v>
      </c>
      <c r="E85" s="525"/>
      <c r="F85" s="525"/>
      <c r="G85" s="525"/>
      <c r="H85" s="523" t="s">
        <v>36</v>
      </c>
      <c r="I85" s="450"/>
      <c r="J85" s="450"/>
      <c r="K85" s="450"/>
      <c r="L85" s="450"/>
      <c r="M85" s="450"/>
      <c r="N85" s="450"/>
      <c r="O85" s="450"/>
      <c r="P85" s="450"/>
      <c r="Q85" s="450"/>
      <c r="R85" s="450"/>
      <c r="S85" s="450"/>
      <c r="T85" s="450"/>
      <c r="U85" s="450"/>
      <c r="V85" s="450"/>
      <c r="W85" s="450"/>
      <c r="X85" s="450"/>
      <c r="Y85" s="450"/>
      <c r="Z85" s="450"/>
      <c r="AA85" s="450"/>
      <c r="AB85" s="450"/>
      <c r="AC85" s="450"/>
      <c r="AD85" s="450"/>
      <c r="AE85" s="450"/>
      <c r="AF85" s="450"/>
      <c r="AG85" s="450"/>
      <c r="AH85" s="450"/>
      <c r="AI85" s="450"/>
      <c r="AJ85" s="450"/>
      <c r="AK85" s="450"/>
      <c r="AL85" s="450"/>
      <c r="AM85" s="450"/>
      <c r="AN85" s="450"/>
      <c r="AO85" s="450"/>
      <c r="AP85" s="450"/>
      <c r="AQ85" s="450"/>
      <c r="AR85" s="450"/>
      <c r="AS85" s="450"/>
      <c r="AT85" s="450"/>
      <c r="AU85" s="450"/>
      <c r="AV85" s="450"/>
      <c r="AW85" s="450"/>
      <c r="AX85" s="524"/>
      <c r="AY85" s="525" t="s">
        <v>12</v>
      </c>
      <c r="AZ85" s="525"/>
      <c r="BA85" s="525"/>
      <c r="BB85" s="525"/>
      <c r="BC85" s="523"/>
      <c r="BD85" s="449"/>
      <c r="BE85" s="450"/>
      <c r="BF85" s="450"/>
      <c r="BG85" s="451"/>
      <c r="BK85" s="63"/>
      <c r="BL85" s="63"/>
      <c r="BM85" s="63"/>
      <c r="BN85" s="63"/>
      <c r="BO85" s="63"/>
      <c r="BP85" s="63"/>
      <c r="BQ85" s="64"/>
      <c r="BR85" s="64"/>
      <c r="BS85" s="64"/>
      <c r="BT85" s="64"/>
      <c r="BU85" s="65"/>
      <c r="BV85" s="64"/>
      <c r="BW85" s="64"/>
      <c r="BX85" s="63"/>
      <c r="BY85" s="63"/>
      <c r="BZ85" s="63"/>
      <c r="CA85" s="63"/>
      <c r="CB85" s="63"/>
      <c r="CC85" s="63"/>
      <c r="CD85" s="63"/>
      <c r="CE85" s="12"/>
      <c r="CF85" s="12"/>
      <c r="CG85" s="12"/>
      <c r="CH85" s="12"/>
      <c r="CI85" s="12"/>
      <c r="CJ85" s="12"/>
      <c r="CK85" s="12"/>
    </row>
    <row r="86" spans="2:89" s="11" customFormat="1" ht="20.25" customHeight="1">
      <c r="B86" s="517">
        <v>16</v>
      </c>
      <c r="C86" s="518"/>
      <c r="D86" s="521">
        <f>Ergebniseingabe!E85</f>
        <v>0.7583333333333329</v>
      </c>
      <c r="E86" s="521"/>
      <c r="F86" s="521"/>
      <c r="G86" s="521"/>
      <c r="H86" s="533">
        <f>Ergebniseingabe!I85</f>
      </c>
      <c r="I86" s="527"/>
      <c r="J86" s="527"/>
      <c r="K86" s="527"/>
      <c r="L86" s="527"/>
      <c r="M86" s="527"/>
      <c r="N86" s="527"/>
      <c r="O86" s="527"/>
      <c r="P86" s="527"/>
      <c r="Q86" s="527"/>
      <c r="R86" s="527"/>
      <c r="S86" s="527"/>
      <c r="T86" s="527"/>
      <c r="U86" s="527"/>
      <c r="V86" s="527"/>
      <c r="W86" s="527"/>
      <c r="X86" s="527"/>
      <c r="Y86" s="527"/>
      <c r="Z86" s="527"/>
      <c r="AA86" s="527"/>
      <c r="AB86" s="527"/>
      <c r="AC86" s="110" t="s">
        <v>14</v>
      </c>
      <c r="AD86" s="527">
        <f>Ergebniseingabe!AE85</f>
      </c>
      <c r="AE86" s="527"/>
      <c r="AF86" s="527"/>
      <c r="AG86" s="527"/>
      <c r="AH86" s="527"/>
      <c r="AI86" s="527"/>
      <c r="AJ86" s="527"/>
      <c r="AK86" s="527"/>
      <c r="AL86" s="527"/>
      <c r="AM86" s="527"/>
      <c r="AN86" s="527"/>
      <c r="AO86" s="527"/>
      <c r="AP86" s="527"/>
      <c r="AQ86" s="527"/>
      <c r="AR86" s="527"/>
      <c r="AS86" s="527"/>
      <c r="AT86" s="527"/>
      <c r="AU86" s="527"/>
      <c r="AV86" s="527"/>
      <c r="AW86" s="527"/>
      <c r="AX86" s="528"/>
      <c r="AY86" s="506">
        <f>IF(Ergebniseingabe!AZ85="","",Ergebniseingabe!AZ85)</f>
      </c>
      <c r="AZ86" s="506"/>
      <c r="BA86" s="507"/>
      <c r="BB86" s="526">
        <f>IF(Ergebniseingabe!BC85="","",Ergebniseingabe!BC85)</f>
      </c>
      <c r="BC86" s="526"/>
      <c r="BD86" s="425">
        <f>IF(Ergebniseingabe!BE85="","",Ergebniseingabe!BE85)</f>
      </c>
      <c r="BE86" s="426"/>
      <c r="BF86" s="426"/>
      <c r="BG86" s="427"/>
      <c r="BK86" s="63"/>
      <c r="BL86" s="63"/>
      <c r="BM86" s="63"/>
      <c r="BN86" s="63"/>
      <c r="BO86" s="63"/>
      <c r="BP86" s="63"/>
      <c r="BQ86" s="64"/>
      <c r="BR86" s="64"/>
      <c r="BS86" s="64"/>
      <c r="BT86" s="64"/>
      <c r="BU86" s="65"/>
      <c r="BV86" s="64"/>
      <c r="BW86" s="64"/>
      <c r="BX86" s="63"/>
      <c r="BY86" s="63"/>
      <c r="BZ86" s="63"/>
      <c r="CA86" s="63"/>
      <c r="CB86" s="63"/>
      <c r="CC86" s="63"/>
      <c r="CD86" s="63"/>
      <c r="CE86" s="12"/>
      <c r="CF86" s="12"/>
      <c r="CG86" s="12"/>
      <c r="CH86" s="12"/>
      <c r="CI86" s="12"/>
      <c r="CJ86" s="12"/>
      <c r="CK86" s="12"/>
    </row>
    <row r="87" spans="2:95" s="11" customFormat="1" ht="11.25" customHeight="1" thickBot="1">
      <c r="B87" s="519"/>
      <c r="C87" s="520"/>
      <c r="D87" s="522"/>
      <c r="E87" s="522"/>
      <c r="F87" s="522"/>
      <c r="G87" s="522"/>
      <c r="H87" s="534" t="s">
        <v>37</v>
      </c>
      <c r="I87" s="510"/>
      <c r="J87" s="510"/>
      <c r="K87" s="510"/>
      <c r="L87" s="510"/>
      <c r="M87" s="510"/>
      <c r="N87" s="510"/>
      <c r="O87" s="510"/>
      <c r="P87" s="510"/>
      <c r="Q87" s="510"/>
      <c r="R87" s="510"/>
      <c r="S87" s="510"/>
      <c r="T87" s="510"/>
      <c r="U87" s="510"/>
      <c r="V87" s="510"/>
      <c r="W87" s="510"/>
      <c r="X87" s="510"/>
      <c r="Y87" s="510"/>
      <c r="Z87" s="510"/>
      <c r="AA87" s="510"/>
      <c r="AB87" s="510"/>
      <c r="AC87" s="111"/>
      <c r="AD87" s="510" t="s">
        <v>38</v>
      </c>
      <c r="AE87" s="510"/>
      <c r="AF87" s="510"/>
      <c r="AG87" s="510"/>
      <c r="AH87" s="510"/>
      <c r="AI87" s="510"/>
      <c r="AJ87" s="510"/>
      <c r="AK87" s="510"/>
      <c r="AL87" s="510"/>
      <c r="AM87" s="510"/>
      <c r="AN87" s="510"/>
      <c r="AO87" s="510"/>
      <c r="AP87" s="510"/>
      <c r="AQ87" s="510"/>
      <c r="AR87" s="510"/>
      <c r="AS87" s="510"/>
      <c r="AT87" s="510"/>
      <c r="AU87" s="510"/>
      <c r="AV87" s="510"/>
      <c r="AW87" s="510"/>
      <c r="AX87" s="511"/>
      <c r="AY87" s="508"/>
      <c r="AZ87" s="508"/>
      <c r="BA87" s="508"/>
      <c r="BB87" s="508"/>
      <c r="BC87" s="509"/>
      <c r="BD87" s="443"/>
      <c r="BE87" s="444"/>
      <c r="BF87" s="444"/>
      <c r="BG87" s="445"/>
      <c r="BK87" s="63"/>
      <c r="BL87" s="63"/>
      <c r="BM87" s="63"/>
      <c r="BN87" s="63"/>
      <c r="BO87" s="63"/>
      <c r="BP87" s="63"/>
      <c r="BQ87" s="64"/>
      <c r="BR87" s="64"/>
      <c r="BS87" s="64"/>
      <c r="BT87" s="64"/>
      <c r="BU87" s="65"/>
      <c r="BV87" s="64"/>
      <c r="BW87" s="64"/>
      <c r="BX87" s="63"/>
      <c r="BY87" s="63"/>
      <c r="BZ87" s="63"/>
      <c r="CA87" s="63"/>
      <c r="CB87" s="63"/>
      <c r="CC87" s="63"/>
      <c r="CD87" s="63"/>
      <c r="CE87" s="12"/>
      <c r="CF87" s="12"/>
      <c r="CG87" s="12"/>
      <c r="CH87" s="12"/>
      <c r="CI87" s="63"/>
      <c r="CJ87" s="63"/>
      <c r="CK87" s="63"/>
      <c r="CL87" s="15"/>
      <c r="CM87" s="15"/>
      <c r="CN87" s="15"/>
      <c r="CO87" s="15"/>
      <c r="CP87" s="15"/>
      <c r="CQ87" s="15"/>
    </row>
    <row r="88" spans="2:95" s="11" customFormat="1" ht="20.25" customHeight="1" thickBot="1">
      <c r="B88" s="82"/>
      <c r="C88" s="82"/>
      <c r="D88" s="112"/>
      <c r="E88" s="112"/>
      <c r="F88" s="112"/>
      <c r="G88" s="112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15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113"/>
      <c r="AZ88" s="113"/>
      <c r="BA88" s="113"/>
      <c r="BB88" s="113"/>
      <c r="BC88" s="113"/>
      <c r="BD88" s="114"/>
      <c r="BE88" s="114"/>
      <c r="BK88" s="63"/>
      <c r="BL88" s="63"/>
      <c r="BM88" s="63"/>
      <c r="BN88" s="63"/>
      <c r="BO88" s="63"/>
      <c r="BP88" s="63"/>
      <c r="BQ88" s="64"/>
      <c r="BR88" s="64"/>
      <c r="BS88" s="64"/>
      <c r="BT88" s="64"/>
      <c r="BU88" s="65"/>
      <c r="BV88" s="64"/>
      <c r="BW88" s="64"/>
      <c r="BX88" s="63"/>
      <c r="BY88" s="63"/>
      <c r="BZ88" s="63"/>
      <c r="CA88" s="63"/>
      <c r="CB88" s="63"/>
      <c r="CC88" s="63"/>
      <c r="CD88" s="63"/>
      <c r="CE88" s="12"/>
      <c r="CF88" s="12"/>
      <c r="CG88" s="12"/>
      <c r="CH88" s="12"/>
      <c r="CI88" s="63"/>
      <c r="CJ88" s="63"/>
      <c r="CK88" s="63"/>
      <c r="CL88" s="15"/>
      <c r="CM88" s="15"/>
      <c r="CN88" s="15"/>
      <c r="CO88" s="15"/>
      <c r="CP88" s="15"/>
      <c r="CQ88" s="15"/>
    </row>
    <row r="89" spans="2:95" s="11" customFormat="1" ht="20.25" customHeight="1" thickBot="1">
      <c r="B89" s="628" t="s">
        <v>9</v>
      </c>
      <c r="C89" s="530"/>
      <c r="D89" s="530" t="s">
        <v>63</v>
      </c>
      <c r="E89" s="530"/>
      <c r="F89" s="530"/>
      <c r="G89" s="530"/>
      <c r="H89" s="531" t="s">
        <v>39</v>
      </c>
      <c r="I89" s="447"/>
      <c r="J89" s="447"/>
      <c r="K89" s="447"/>
      <c r="L89" s="447"/>
      <c r="M89" s="447"/>
      <c r="N89" s="447"/>
      <c r="O89" s="447"/>
      <c r="P89" s="447"/>
      <c r="Q89" s="447"/>
      <c r="R89" s="447"/>
      <c r="S89" s="447"/>
      <c r="T89" s="447"/>
      <c r="U89" s="447"/>
      <c r="V89" s="447"/>
      <c r="W89" s="447"/>
      <c r="X89" s="447"/>
      <c r="Y89" s="447"/>
      <c r="Z89" s="447"/>
      <c r="AA89" s="447"/>
      <c r="AB89" s="447"/>
      <c r="AC89" s="447"/>
      <c r="AD89" s="447"/>
      <c r="AE89" s="447"/>
      <c r="AF89" s="447"/>
      <c r="AG89" s="447"/>
      <c r="AH89" s="447"/>
      <c r="AI89" s="447"/>
      <c r="AJ89" s="447"/>
      <c r="AK89" s="447"/>
      <c r="AL89" s="447"/>
      <c r="AM89" s="447"/>
      <c r="AN89" s="447"/>
      <c r="AO89" s="447"/>
      <c r="AP89" s="447"/>
      <c r="AQ89" s="447"/>
      <c r="AR89" s="447"/>
      <c r="AS89" s="447"/>
      <c r="AT89" s="447"/>
      <c r="AU89" s="447"/>
      <c r="AV89" s="447"/>
      <c r="AW89" s="447"/>
      <c r="AX89" s="532"/>
      <c r="AY89" s="530" t="s">
        <v>12</v>
      </c>
      <c r="AZ89" s="530"/>
      <c r="BA89" s="530"/>
      <c r="BB89" s="530"/>
      <c r="BC89" s="531"/>
      <c r="BD89" s="446"/>
      <c r="BE89" s="447"/>
      <c r="BF89" s="447"/>
      <c r="BG89" s="448"/>
      <c r="BK89" s="63"/>
      <c r="BL89" s="63"/>
      <c r="BM89" s="63"/>
      <c r="BN89" s="63"/>
      <c r="BO89" s="63"/>
      <c r="BP89" s="63"/>
      <c r="BQ89" s="64"/>
      <c r="BR89" s="64"/>
      <c r="BS89" s="64"/>
      <c r="BT89" s="64"/>
      <c r="BU89" s="65"/>
      <c r="BV89" s="64"/>
      <c r="BW89" s="64"/>
      <c r="BX89" s="63"/>
      <c r="BY89" s="63"/>
      <c r="BZ89" s="63"/>
      <c r="CA89" s="63"/>
      <c r="CB89" s="63"/>
      <c r="CC89" s="63"/>
      <c r="CD89" s="63"/>
      <c r="CE89" s="12"/>
      <c r="CF89" s="12"/>
      <c r="CG89" s="12"/>
      <c r="CH89" s="12"/>
      <c r="CI89" s="63"/>
      <c r="CJ89" s="63"/>
      <c r="CK89" s="115"/>
      <c r="CL89" s="15"/>
      <c r="CM89" s="15"/>
      <c r="CN89" s="15"/>
      <c r="CO89" s="15"/>
      <c r="CP89" s="15"/>
      <c r="CQ89" s="15"/>
    </row>
    <row r="90" spans="2:95" s="11" customFormat="1" ht="20.25" customHeight="1">
      <c r="B90" s="517">
        <v>17</v>
      </c>
      <c r="C90" s="518"/>
      <c r="D90" s="521">
        <f>Ergebniseingabe!E89</f>
        <v>0.768055555555555</v>
      </c>
      <c r="E90" s="521"/>
      <c r="F90" s="521"/>
      <c r="G90" s="521"/>
      <c r="H90" s="533" t="str">
        <f>Ergebniseingabe!I89</f>
        <v> </v>
      </c>
      <c r="I90" s="527"/>
      <c r="J90" s="527"/>
      <c r="K90" s="527"/>
      <c r="L90" s="527"/>
      <c r="M90" s="527"/>
      <c r="N90" s="527"/>
      <c r="O90" s="527"/>
      <c r="P90" s="527"/>
      <c r="Q90" s="527"/>
      <c r="R90" s="527"/>
      <c r="S90" s="527"/>
      <c r="T90" s="527"/>
      <c r="U90" s="527"/>
      <c r="V90" s="527"/>
      <c r="W90" s="527"/>
      <c r="X90" s="527"/>
      <c r="Y90" s="527"/>
      <c r="Z90" s="527"/>
      <c r="AA90" s="527"/>
      <c r="AB90" s="527"/>
      <c r="AC90" s="110" t="s">
        <v>14</v>
      </c>
      <c r="AD90" s="527" t="str">
        <f>Ergebniseingabe!AE89</f>
        <v> </v>
      </c>
      <c r="AE90" s="527"/>
      <c r="AF90" s="527"/>
      <c r="AG90" s="527"/>
      <c r="AH90" s="527"/>
      <c r="AI90" s="527"/>
      <c r="AJ90" s="527"/>
      <c r="AK90" s="527"/>
      <c r="AL90" s="527"/>
      <c r="AM90" s="527"/>
      <c r="AN90" s="527"/>
      <c r="AO90" s="527"/>
      <c r="AP90" s="527"/>
      <c r="AQ90" s="527"/>
      <c r="AR90" s="527"/>
      <c r="AS90" s="527"/>
      <c r="AT90" s="527"/>
      <c r="AU90" s="527"/>
      <c r="AV90" s="527"/>
      <c r="AW90" s="527"/>
      <c r="AX90" s="528"/>
      <c r="AY90" s="506">
        <f>IF(Ergebniseingabe!AZ89="","",Ergebniseingabe!AZ89)</f>
      </c>
      <c r="AZ90" s="506"/>
      <c r="BA90" s="507"/>
      <c r="BB90" s="526">
        <f>IF(Ergebniseingabe!BC89="","",Ergebniseingabe!BC89)</f>
      </c>
      <c r="BC90" s="526"/>
      <c r="BD90" s="425">
        <f>IF(Ergebniseingabe!BE89="","",Ergebniseingabe!BE89)</f>
      </c>
      <c r="BE90" s="426"/>
      <c r="BF90" s="426"/>
      <c r="BG90" s="427"/>
      <c r="BK90" s="63"/>
      <c r="BL90" s="63"/>
      <c r="BM90" s="63"/>
      <c r="BN90" s="63"/>
      <c r="BO90" s="63"/>
      <c r="BP90" s="63"/>
      <c r="BQ90" s="64"/>
      <c r="BR90" s="64"/>
      <c r="BS90" s="64"/>
      <c r="BT90" s="64"/>
      <c r="BU90" s="65"/>
      <c r="BV90" s="64"/>
      <c r="BW90" s="64"/>
      <c r="BX90" s="63"/>
      <c r="BY90" s="63"/>
      <c r="BZ90" s="63"/>
      <c r="CA90" s="63"/>
      <c r="CB90" s="63"/>
      <c r="CC90" s="63"/>
      <c r="CD90" s="63"/>
      <c r="CE90" s="12"/>
      <c r="CF90" s="12"/>
      <c r="CG90" s="12"/>
      <c r="CH90" s="12"/>
      <c r="CI90" s="63"/>
      <c r="CJ90" s="63"/>
      <c r="CK90" s="115"/>
      <c r="CL90" s="15"/>
      <c r="CM90" s="15"/>
      <c r="CN90" s="15"/>
      <c r="CO90" s="15"/>
      <c r="CP90" s="15"/>
      <c r="CQ90" s="15"/>
    </row>
    <row r="91" spans="2:89" s="11" customFormat="1" ht="11.25" customHeight="1" thickBot="1">
      <c r="B91" s="519"/>
      <c r="C91" s="520"/>
      <c r="D91" s="522"/>
      <c r="E91" s="522"/>
      <c r="F91" s="522"/>
      <c r="G91" s="522"/>
      <c r="H91" s="534" t="s">
        <v>40</v>
      </c>
      <c r="I91" s="510"/>
      <c r="J91" s="510"/>
      <c r="K91" s="510"/>
      <c r="L91" s="510"/>
      <c r="M91" s="510"/>
      <c r="N91" s="510"/>
      <c r="O91" s="510"/>
      <c r="P91" s="510"/>
      <c r="Q91" s="510"/>
      <c r="R91" s="510"/>
      <c r="S91" s="510"/>
      <c r="T91" s="510"/>
      <c r="U91" s="510"/>
      <c r="V91" s="510"/>
      <c r="W91" s="510"/>
      <c r="X91" s="510"/>
      <c r="Y91" s="510"/>
      <c r="Z91" s="510"/>
      <c r="AA91" s="510"/>
      <c r="AB91" s="510"/>
      <c r="AC91" s="111"/>
      <c r="AD91" s="510" t="s">
        <v>41</v>
      </c>
      <c r="AE91" s="510"/>
      <c r="AF91" s="510"/>
      <c r="AG91" s="510"/>
      <c r="AH91" s="510"/>
      <c r="AI91" s="510"/>
      <c r="AJ91" s="510"/>
      <c r="AK91" s="510"/>
      <c r="AL91" s="510"/>
      <c r="AM91" s="510"/>
      <c r="AN91" s="510"/>
      <c r="AO91" s="510"/>
      <c r="AP91" s="510"/>
      <c r="AQ91" s="510"/>
      <c r="AR91" s="510"/>
      <c r="AS91" s="510"/>
      <c r="AT91" s="510"/>
      <c r="AU91" s="510"/>
      <c r="AV91" s="510"/>
      <c r="AW91" s="510"/>
      <c r="AX91" s="511"/>
      <c r="AY91" s="508"/>
      <c r="AZ91" s="508"/>
      <c r="BA91" s="508"/>
      <c r="BB91" s="508"/>
      <c r="BC91" s="509"/>
      <c r="BD91" s="443"/>
      <c r="BE91" s="444"/>
      <c r="BF91" s="444"/>
      <c r="BG91" s="445"/>
      <c r="BK91" s="63"/>
      <c r="BL91" s="63"/>
      <c r="BM91" s="63"/>
      <c r="BN91" s="63"/>
      <c r="BO91" s="63"/>
      <c r="BP91" s="63"/>
      <c r="BQ91" s="64"/>
      <c r="BR91" s="64"/>
      <c r="BS91" s="64"/>
      <c r="BT91" s="64"/>
      <c r="BU91" s="65"/>
      <c r="BV91" s="64"/>
      <c r="BW91" s="64"/>
      <c r="BX91" s="63"/>
      <c r="BY91" s="63"/>
      <c r="BZ91" s="63"/>
      <c r="CA91" s="63"/>
      <c r="CB91" s="63"/>
      <c r="CC91" s="63"/>
      <c r="CD91" s="63"/>
      <c r="CE91" s="12"/>
      <c r="CF91" s="12"/>
      <c r="CG91" s="12"/>
      <c r="CH91" s="12"/>
      <c r="CI91" s="12"/>
      <c r="CJ91" s="12"/>
      <c r="CK91" s="12"/>
    </row>
    <row r="92" spans="56:89" s="11" customFormat="1" ht="20.25" customHeight="1" thickBot="1">
      <c r="BD92" s="63"/>
      <c r="BE92" s="63"/>
      <c r="BK92" s="63"/>
      <c r="BL92" s="63"/>
      <c r="BM92" s="63"/>
      <c r="BN92" s="63"/>
      <c r="BO92" s="63"/>
      <c r="BP92" s="63"/>
      <c r="BQ92" s="64"/>
      <c r="BR92" s="64"/>
      <c r="BS92" s="64"/>
      <c r="BT92" s="64"/>
      <c r="BU92" s="65"/>
      <c r="BV92" s="64"/>
      <c r="BW92" s="64"/>
      <c r="BX92" s="63"/>
      <c r="BY92" s="63"/>
      <c r="BZ92" s="63"/>
      <c r="CA92" s="63"/>
      <c r="CB92" s="63"/>
      <c r="CC92" s="63"/>
      <c r="CD92" s="63"/>
      <c r="CE92" s="12"/>
      <c r="CF92" s="12"/>
      <c r="CG92" s="12"/>
      <c r="CH92" s="12"/>
      <c r="CI92" s="12"/>
      <c r="CJ92" s="12"/>
      <c r="CK92" s="12"/>
    </row>
    <row r="93" spans="2:89" s="11" customFormat="1" ht="20.25" customHeight="1" thickBot="1">
      <c r="B93" s="628" t="s">
        <v>9</v>
      </c>
      <c r="C93" s="530"/>
      <c r="D93" s="530" t="s">
        <v>63</v>
      </c>
      <c r="E93" s="530"/>
      <c r="F93" s="530"/>
      <c r="G93" s="530"/>
      <c r="H93" s="531" t="s">
        <v>42</v>
      </c>
      <c r="I93" s="447"/>
      <c r="J93" s="447"/>
      <c r="K93" s="447"/>
      <c r="L93" s="447"/>
      <c r="M93" s="447"/>
      <c r="N93" s="447"/>
      <c r="O93" s="447"/>
      <c r="P93" s="447"/>
      <c r="Q93" s="447"/>
      <c r="R93" s="447"/>
      <c r="S93" s="447"/>
      <c r="T93" s="447"/>
      <c r="U93" s="447"/>
      <c r="V93" s="447"/>
      <c r="W93" s="447"/>
      <c r="X93" s="447"/>
      <c r="Y93" s="447"/>
      <c r="Z93" s="447"/>
      <c r="AA93" s="447"/>
      <c r="AB93" s="447"/>
      <c r="AC93" s="447"/>
      <c r="AD93" s="447"/>
      <c r="AE93" s="447"/>
      <c r="AF93" s="447"/>
      <c r="AG93" s="447"/>
      <c r="AH93" s="447"/>
      <c r="AI93" s="447"/>
      <c r="AJ93" s="447"/>
      <c r="AK93" s="447"/>
      <c r="AL93" s="447"/>
      <c r="AM93" s="447"/>
      <c r="AN93" s="447"/>
      <c r="AO93" s="447"/>
      <c r="AP93" s="447"/>
      <c r="AQ93" s="447"/>
      <c r="AR93" s="447"/>
      <c r="AS93" s="447"/>
      <c r="AT93" s="447"/>
      <c r="AU93" s="447"/>
      <c r="AV93" s="447"/>
      <c r="AW93" s="447"/>
      <c r="AX93" s="532"/>
      <c r="AY93" s="530" t="s">
        <v>12</v>
      </c>
      <c r="AZ93" s="530"/>
      <c r="BA93" s="530"/>
      <c r="BB93" s="530"/>
      <c r="BC93" s="531"/>
      <c r="BD93" s="446"/>
      <c r="BE93" s="447"/>
      <c r="BF93" s="447"/>
      <c r="BG93" s="448"/>
      <c r="BK93" s="63"/>
      <c r="BL93" s="63"/>
      <c r="BM93" s="63"/>
      <c r="BN93" s="63"/>
      <c r="BO93" s="63"/>
      <c r="BP93" s="63"/>
      <c r="BQ93" s="64"/>
      <c r="BR93" s="64"/>
      <c r="BS93" s="64"/>
      <c r="BT93" s="64"/>
      <c r="BU93" s="65"/>
      <c r="BV93" s="64"/>
      <c r="BW93" s="64"/>
      <c r="BX93" s="63"/>
      <c r="BY93" s="63"/>
      <c r="BZ93" s="63"/>
      <c r="CA93" s="63"/>
      <c r="CB93" s="63"/>
      <c r="CC93" s="63"/>
      <c r="CD93" s="63"/>
      <c r="CE93" s="12"/>
      <c r="CF93" s="12"/>
      <c r="CG93" s="12"/>
      <c r="CH93" s="12"/>
      <c r="CI93" s="12"/>
      <c r="CJ93" s="12"/>
      <c r="CK93" s="12"/>
    </row>
    <row r="94" spans="2:89" s="11" customFormat="1" ht="20.25" customHeight="1">
      <c r="B94" s="517">
        <v>18</v>
      </c>
      <c r="C94" s="518"/>
      <c r="D94" s="521">
        <f>Ergebniseingabe!E93</f>
        <v>0.7777777777777772</v>
      </c>
      <c r="E94" s="521"/>
      <c r="F94" s="521"/>
      <c r="G94" s="521"/>
      <c r="H94" s="533" t="str">
        <f>Ergebniseingabe!I93</f>
        <v> </v>
      </c>
      <c r="I94" s="527"/>
      <c r="J94" s="527"/>
      <c r="K94" s="527"/>
      <c r="L94" s="527"/>
      <c r="M94" s="527"/>
      <c r="N94" s="527"/>
      <c r="O94" s="527"/>
      <c r="P94" s="527"/>
      <c r="Q94" s="527"/>
      <c r="R94" s="527"/>
      <c r="S94" s="527"/>
      <c r="T94" s="527"/>
      <c r="U94" s="527"/>
      <c r="V94" s="527"/>
      <c r="W94" s="527"/>
      <c r="X94" s="527"/>
      <c r="Y94" s="527"/>
      <c r="Z94" s="527"/>
      <c r="AA94" s="527"/>
      <c r="AB94" s="527"/>
      <c r="AC94" s="110" t="s">
        <v>14</v>
      </c>
      <c r="AD94" s="527" t="str">
        <f>Ergebniseingabe!AE93</f>
        <v> </v>
      </c>
      <c r="AE94" s="527"/>
      <c r="AF94" s="527"/>
      <c r="AG94" s="527"/>
      <c r="AH94" s="527"/>
      <c r="AI94" s="527"/>
      <c r="AJ94" s="527"/>
      <c r="AK94" s="527"/>
      <c r="AL94" s="527"/>
      <c r="AM94" s="527"/>
      <c r="AN94" s="527"/>
      <c r="AO94" s="527"/>
      <c r="AP94" s="527"/>
      <c r="AQ94" s="527"/>
      <c r="AR94" s="527"/>
      <c r="AS94" s="527"/>
      <c r="AT94" s="527"/>
      <c r="AU94" s="527"/>
      <c r="AV94" s="527"/>
      <c r="AW94" s="527"/>
      <c r="AX94" s="528"/>
      <c r="AY94" s="506">
        <f>IF(Ergebniseingabe!AZ93="","",Ergebniseingabe!AZ93)</f>
      </c>
      <c r="AZ94" s="506"/>
      <c r="BA94" s="507"/>
      <c r="BB94" s="526">
        <f>IF(Ergebniseingabe!BC93="","",Ergebniseingabe!BC93)</f>
      </c>
      <c r="BC94" s="526"/>
      <c r="BD94" s="425">
        <f>IF(Ergebniseingabe!BE93="","",Ergebniseingabe!BE93)</f>
      </c>
      <c r="BE94" s="426"/>
      <c r="BF94" s="426"/>
      <c r="BG94" s="427"/>
      <c r="BK94" s="63"/>
      <c r="BL94" s="63"/>
      <c r="BM94" s="63"/>
      <c r="BN94" s="63"/>
      <c r="BO94" s="63"/>
      <c r="BP94" s="63"/>
      <c r="BQ94" s="64"/>
      <c r="BR94" s="64"/>
      <c r="BS94" s="64"/>
      <c r="BT94" s="64"/>
      <c r="BU94" s="65"/>
      <c r="BV94" s="64"/>
      <c r="BW94" s="64"/>
      <c r="BX94" s="63"/>
      <c r="BY94" s="63"/>
      <c r="BZ94" s="63"/>
      <c r="CA94" s="63"/>
      <c r="CB94" s="63"/>
      <c r="CC94" s="63"/>
      <c r="CD94" s="63"/>
      <c r="CE94" s="12"/>
      <c r="CF94" s="12"/>
      <c r="CG94" s="12"/>
      <c r="CH94" s="12"/>
      <c r="CI94" s="12"/>
      <c r="CJ94" s="12"/>
      <c r="CK94" s="12"/>
    </row>
    <row r="95" spans="2:89" s="11" customFormat="1" ht="11.25" customHeight="1" thickBot="1">
      <c r="B95" s="519"/>
      <c r="C95" s="520"/>
      <c r="D95" s="522"/>
      <c r="E95" s="522"/>
      <c r="F95" s="522"/>
      <c r="G95" s="522"/>
      <c r="H95" s="534" t="s">
        <v>43</v>
      </c>
      <c r="I95" s="510"/>
      <c r="J95" s="510"/>
      <c r="K95" s="510"/>
      <c r="L95" s="510"/>
      <c r="M95" s="510"/>
      <c r="N95" s="510"/>
      <c r="O95" s="510"/>
      <c r="P95" s="510"/>
      <c r="Q95" s="510"/>
      <c r="R95" s="510"/>
      <c r="S95" s="510"/>
      <c r="T95" s="510"/>
      <c r="U95" s="510"/>
      <c r="V95" s="510"/>
      <c r="W95" s="510"/>
      <c r="X95" s="510"/>
      <c r="Y95" s="510"/>
      <c r="Z95" s="510"/>
      <c r="AA95" s="510"/>
      <c r="AB95" s="510"/>
      <c r="AC95" s="111"/>
      <c r="AD95" s="510" t="s">
        <v>44</v>
      </c>
      <c r="AE95" s="510"/>
      <c r="AF95" s="510"/>
      <c r="AG95" s="510"/>
      <c r="AH95" s="510"/>
      <c r="AI95" s="510"/>
      <c r="AJ95" s="510"/>
      <c r="AK95" s="510"/>
      <c r="AL95" s="510"/>
      <c r="AM95" s="510"/>
      <c r="AN95" s="510"/>
      <c r="AO95" s="510"/>
      <c r="AP95" s="510"/>
      <c r="AQ95" s="510"/>
      <c r="AR95" s="510"/>
      <c r="AS95" s="510"/>
      <c r="AT95" s="510"/>
      <c r="AU95" s="510"/>
      <c r="AV95" s="510"/>
      <c r="AW95" s="510"/>
      <c r="AX95" s="511"/>
      <c r="AY95" s="508"/>
      <c r="AZ95" s="508"/>
      <c r="BA95" s="508"/>
      <c r="BB95" s="508"/>
      <c r="BC95" s="509"/>
      <c r="BD95" s="443"/>
      <c r="BE95" s="444"/>
      <c r="BF95" s="444"/>
      <c r="BG95" s="445"/>
      <c r="BK95" s="63"/>
      <c r="BL95" s="63"/>
      <c r="BM95" s="63"/>
      <c r="BN95" s="63"/>
      <c r="BO95" s="63"/>
      <c r="BP95" s="63"/>
      <c r="BQ95" s="64"/>
      <c r="BR95" s="64"/>
      <c r="BS95" s="64"/>
      <c r="BT95" s="64"/>
      <c r="BU95" s="65"/>
      <c r="BV95" s="64"/>
      <c r="BW95" s="64"/>
      <c r="BX95" s="63"/>
      <c r="BY95" s="63"/>
      <c r="BZ95" s="63"/>
      <c r="CA95" s="63"/>
      <c r="CB95" s="63"/>
      <c r="CC95" s="63"/>
      <c r="CD95" s="63"/>
      <c r="CE95" s="12"/>
      <c r="CF95" s="12"/>
      <c r="CG95" s="12"/>
      <c r="CH95" s="12"/>
      <c r="CI95" s="12"/>
      <c r="CJ95" s="12"/>
      <c r="CK95" s="12"/>
    </row>
    <row r="96" spans="46:80" s="11" customFormat="1" ht="15">
      <c r="AT96" s="63"/>
      <c r="AU96" s="63"/>
      <c r="BI96" s="12"/>
      <c r="BJ96" s="12"/>
      <c r="BK96" s="12"/>
      <c r="BL96" s="12"/>
      <c r="BM96" s="12"/>
      <c r="BN96" s="13"/>
      <c r="BO96" s="14"/>
      <c r="BP96" s="14"/>
      <c r="BQ96" s="14"/>
      <c r="BR96" s="13"/>
      <c r="BS96" s="14"/>
      <c r="BT96" s="14"/>
      <c r="BU96" s="14"/>
      <c r="BV96" s="14"/>
      <c r="BW96" s="14"/>
      <c r="BX96" s="12"/>
      <c r="BY96" s="12"/>
      <c r="BZ96" s="12"/>
      <c r="CA96" s="12"/>
      <c r="CB96" s="12"/>
    </row>
    <row r="97" spans="61:80" s="11" customFormat="1" ht="15">
      <c r="BI97" s="12"/>
      <c r="BJ97" s="12"/>
      <c r="BK97" s="12"/>
      <c r="BL97" s="12"/>
      <c r="BM97" s="12"/>
      <c r="BN97" s="13"/>
      <c r="BO97" s="14"/>
      <c r="BP97" s="14"/>
      <c r="BQ97" s="14"/>
      <c r="BR97" s="13"/>
      <c r="BS97" s="14"/>
      <c r="BT97" s="14"/>
      <c r="BU97" s="14"/>
      <c r="BV97" s="14"/>
      <c r="BW97" s="14"/>
      <c r="BX97" s="12"/>
      <c r="BY97" s="12"/>
      <c r="BZ97" s="12"/>
      <c r="CA97" s="12"/>
      <c r="CB97" s="12"/>
    </row>
    <row r="98" spans="2:80" s="11" customFormat="1" ht="15.75">
      <c r="B98" s="59" t="s">
        <v>45</v>
      </c>
      <c r="BI98" s="12"/>
      <c r="BJ98" s="12"/>
      <c r="BK98" s="12"/>
      <c r="BL98" s="12"/>
      <c r="BM98" s="12"/>
      <c r="BN98" s="13"/>
      <c r="BO98" s="14"/>
      <c r="BP98" s="14"/>
      <c r="BQ98" s="14"/>
      <c r="BR98" s="13"/>
      <c r="BS98" s="14"/>
      <c r="BT98" s="14"/>
      <c r="BU98" s="14"/>
      <c r="BV98" s="14"/>
      <c r="BW98" s="14"/>
      <c r="BX98" s="12"/>
      <c r="BY98" s="12"/>
      <c r="BZ98" s="12"/>
      <c r="CA98" s="12"/>
      <c r="CB98" s="12"/>
    </row>
    <row r="99" spans="61:80" s="11" customFormat="1" ht="15.75" thickBot="1">
      <c r="BI99" s="12"/>
      <c r="BJ99" s="12"/>
      <c r="BK99" s="12"/>
      <c r="BL99" s="12"/>
      <c r="BM99" s="12"/>
      <c r="BN99" s="13"/>
      <c r="BO99" s="14"/>
      <c r="BP99" s="14"/>
      <c r="BQ99" s="14"/>
      <c r="BR99" s="13"/>
      <c r="BS99" s="14"/>
      <c r="BT99" s="14"/>
      <c r="BU99" s="14"/>
      <c r="BV99" s="14"/>
      <c r="BW99" s="14"/>
      <c r="BX99" s="12"/>
      <c r="BY99" s="12"/>
      <c r="BZ99" s="12"/>
      <c r="CA99" s="12"/>
      <c r="CB99" s="12"/>
    </row>
    <row r="100" spans="9:75" s="11" customFormat="1" ht="20.25" customHeight="1">
      <c r="I100" s="493" t="s">
        <v>46</v>
      </c>
      <c r="J100" s="494"/>
      <c r="K100" s="503" t="str">
        <f>Ergebniseingabe!L98</f>
        <v> </v>
      </c>
      <c r="L100" s="504"/>
      <c r="M100" s="504"/>
      <c r="N100" s="504"/>
      <c r="O100" s="504"/>
      <c r="P100" s="504"/>
      <c r="Q100" s="504"/>
      <c r="R100" s="504"/>
      <c r="S100" s="504"/>
      <c r="T100" s="504"/>
      <c r="U100" s="504"/>
      <c r="V100" s="504"/>
      <c r="W100" s="504"/>
      <c r="X100" s="504"/>
      <c r="Y100" s="504"/>
      <c r="Z100" s="504"/>
      <c r="AA100" s="504"/>
      <c r="AB100" s="504"/>
      <c r="AC100" s="504"/>
      <c r="AD100" s="504"/>
      <c r="AE100" s="505"/>
      <c r="BD100" s="12"/>
      <c r="BE100" s="12"/>
      <c r="BF100" s="12"/>
      <c r="BG100" s="12"/>
      <c r="BH100" s="12"/>
      <c r="BI100" s="12"/>
      <c r="BJ100" s="13"/>
      <c r="BK100" s="14"/>
      <c r="BL100" s="14"/>
      <c r="BM100" s="14"/>
      <c r="BN100" s="13"/>
      <c r="BO100" s="14"/>
      <c r="BP100" s="14"/>
      <c r="BQ100" s="14"/>
      <c r="BR100" s="14"/>
      <c r="BS100" s="12"/>
      <c r="BT100" s="12"/>
      <c r="BU100" s="12"/>
      <c r="BV100" s="12"/>
      <c r="BW100" s="12"/>
    </row>
    <row r="101" spans="9:75" s="11" customFormat="1" ht="20.25" customHeight="1">
      <c r="I101" s="491" t="s">
        <v>47</v>
      </c>
      <c r="J101" s="492"/>
      <c r="K101" s="500" t="str">
        <f>Ergebniseingabe!L99</f>
        <v> </v>
      </c>
      <c r="L101" s="501"/>
      <c r="M101" s="501"/>
      <c r="N101" s="501"/>
      <c r="O101" s="501"/>
      <c r="P101" s="501"/>
      <c r="Q101" s="501"/>
      <c r="R101" s="501"/>
      <c r="S101" s="501"/>
      <c r="T101" s="501"/>
      <c r="U101" s="501"/>
      <c r="V101" s="501"/>
      <c r="W101" s="501"/>
      <c r="X101" s="501"/>
      <c r="Y101" s="501"/>
      <c r="Z101" s="501"/>
      <c r="AA101" s="501"/>
      <c r="AB101" s="501"/>
      <c r="AC101" s="501"/>
      <c r="AD101" s="501"/>
      <c r="AE101" s="502"/>
      <c r="BD101" s="12"/>
      <c r="BE101" s="12"/>
      <c r="BF101" s="12"/>
      <c r="BG101" s="12"/>
      <c r="BH101" s="12"/>
      <c r="BI101" s="12"/>
      <c r="BJ101" s="13"/>
      <c r="BK101" s="14"/>
      <c r="BL101" s="14"/>
      <c r="BM101" s="14"/>
      <c r="BN101" s="13"/>
      <c r="BO101" s="14"/>
      <c r="BP101" s="14"/>
      <c r="BQ101" s="14"/>
      <c r="BR101" s="14"/>
      <c r="BS101" s="12"/>
      <c r="BT101" s="12"/>
      <c r="BU101" s="12"/>
      <c r="BV101" s="12"/>
      <c r="BW101" s="12"/>
    </row>
    <row r="102" spans="9:75" s="11" customFormat="1" ht="20.25" customHeight="1">
      <c r="I102" s="491" t="s">
        <v>48</v>
      </c>
      <c r="J102" s="492"/>
      <c r="K102" s="500" t="str">
        <f>Ergebniseingabe!L100</f>
        <v> </v>
      </c>
      <c r="L102" s="501"/>
      <c r="M102" s="501"/>
      <c r="N102" s="501"/>
      <c r="O102" s="501"/>
      <c r="P102" s="501"/>
      <c r="Q102" s="501"/>
      <c r="R102" s="501"/>
      <c r="S102" s="501"/>
      <c r="T102" s="501"/>
      <c r="U102" s="501"/>
      <c r="V102" s="501"/>
      <c r="W102" s="501"/>
      <c r="X102" s="501"/>
      <c r="Y102" s="501"/>
      <c r="Z102" s="501"/>
      <c r="AA102" s="501"/>
      <c r="AB102" s="501"/>
      <c r="AC102" s="501"/>
      <c r="AD102" s="501"/>
      <c r="AE102" s="502"/>
      <c r="BD102" s="12"/>
      <c r="BE102" s="12"/>
      <c r="BF102" s="12"/>
      <c r="BG102" s="12"/>
      <c r="BH102" s="12"/>
      <c r="BI102" s="12"/>
      <c r="BJ102" s="13"/>
      <c r="BK102" s="14"/>
      <c r="BL102" s="14"/>
      <c r="BM102" s="14"/>
      <c r="BN102" s="13"/>
      <c r="BO102" s="14"/>
      <c r="BP102" s="14"/>
      <c r="BQ102" s="14"/>
      <c r="BR102" s="14"/>
      <c r="BS102" s="12"/>
      <c r="BT102" s="12"/>
      <c r="BU102" s="12"/>
      <c r="BV102" s="12"/>
      <c r="BW102" s="12"/>
    </row>
    <row r="103" spans="9:75" s="11" customFormat="1" ht="20.25" customHeight="1">
      <c r="I103" s="491" t="s">
        <v>49</v>
      </c>
      <c r="J103" s="492"/>
      <c r="K103" s="500" t="str">
        <f>Ergebniseingabe!L101</f>
        <v> </v>
      </c>
      <c r="L103" s="501"/>
      <c r="M103" s="501"/>
      <c r="N103" s="501"/>
      <c r="O103" s="501"/>
      <c r="P103" s="501"/>
      <c r="Q103" s="501"/>
      <c r="R103" s="501"/>
      <c r="S103" s="501"/>
      <c r="T103" s="501"/>
      <c r="U103" s="501"/>
      <c r="V103" s="501"/>
      <c r="W103" s="501"/>
      <c r="X103" s="501"/>
      <c r="Y103" s="501"/>
      <c r="Z103" s="501"/>
      <c r="AA103" s="501"/>
      <c r="AB103" s="501"/>
      <c r="AC103" s="501"/>
      <c r="AD103" s="501"/>
      <c r="AE103" s="502"/>
      <c r="BD103" s="12"/>
      <c r="BE103" s="12"/>
      <c r="BF103" s="12"/>
      <c r="BG103" s="12"/>
      <c r="BH103" s="12"/>
      <c r="BI103" s="12"/>
      <c r="BJ103" s="13"/>
      <c r="BK103" s="14"/>
      <c r="BL103" s="14"/>
      <c r="BM103" s="14"/>
      <c r="BN103" s="13"/>
      <c r="BO103" s="14"/>
      <c r="BP103" s="14"/>
      <c r="BQ103" s="14"/>
      <c r="BR103" s="14"/>
      <c r="BS103" s="12"/>
      <c r="BT103" s="12"/>
      <c r="BU103" s="12"/>
      <c r="BV103" s="12"/>
      <c r="BW103" s="12"/>
    </row>
    <row r="104" spans="9:75" s="11" customFormat="1" ht="20.25" customHeight="1">
      <c r="I104" s="491" t="s">
        <v>50</v>
      </c>
      <c r="J104" s="492"/>
      <c r="K104" s="500" t="str">
        <f>Ergebniseingabe!L102</f>
        <v> </v>
      </c>
      <c r="L104" s="501"/>
      <c r="M104" s="501"/>
      <c r="N104" s="501"/>
      <c r="O104" s="501"/>
      <c r="P104" s="501"/>
      <c r="Q104" s="501"/>
      <c r="R104" s="501"/>
      <c r="S104" s="501"/>
      <c r="T104" s="501"/>
      <c r="U104" s="501"/>
      <c r="V104" s="501"/>
      <c r="W104" s="501"/>
      <c r="X104" s="501"/>
      <c r="Y104" s="501"/>
      <c r="Z104" s="501"/>
      <c r="AA104" s="501"/>
      <c r="AB104" s="501"/>
      <c r="AC104" s="501"/>
      <c r="AD104" s="501"/>
      <c r="AE104" s="502"/>
      <c r="BD104" s="12"/>
      <c r="BE104" s="12"/>
      <c r="BF104" s="12"/>
      <c r="BG104" s="12"/>
      <c r="BH104" s="12"/>
      <c r="BI104" s="12"/>
      <c r="BJ104" s="13"/>
      <c r="BK104" s="14"/>
      <c r="BL104" s="14"/>
      <c r="BM104" s="14"/>
      <c r="BN104" s="13"/>
      <c r="BO104" s="14"/>
      <c r="BP104" s="14"/>
      <c r="BQ104" s="14"/>
      <c r="BR104" s="14"/>
      <c r="BS104" s="12"/>
      <c r="BT104" s="12"/>
      <c r="BU104" s="12"/>
      <c r="BV104" s="12"/>
      <c r="BW104" s="12"/>
    </row>
    <row r="105" spans="9:75" s="11" customFormat="1" ht="20.25" customHeight="1">
      <c r="I105" s="491" t="s">
        <v>51</v>
      </c>
      <c r="J105" s="492"/>
      <c r="K105" s="500" t="str">
        <f>Ergebniseingabe!L103</f>
        <v> </v>
      </c>
      <c r="L105" s="501"/>
      <c r="M105" s="501"/>
      <c r="N105" s="501"/>
      <c r="O105" s="501"/>
      <c r="P105" s="501"/>
      <c r="Q105" s="501"/>
      <c r="R105" s="501"/>
      <c r="S105" s="501"/>
      <c r="T105" s="501"/>
      <c r="U105" s="501"/>
      <c r="V105" s="501"/>
      <c r="W105" s="501"/>
      <c r="X105" s="501"/>
      <c r="Y105" s="501"/>
      <c r="Z105" s="501"/>
      <c r="AA105" s="501"/>
      <c r="AB105" s="501"/>
      <c r="AC105" s="501"/>
      <c r="AD105" s="501"/>
      <c r="AE105" s="502"/>
      <c r="BD105" s="12"/>
      <c r="BE105" s="12"/>
      <c r="BF105" s="12"/>
      <c r="BG105" s="12"/>
      <c r="BH105" s="12"/>
      <c r="BI105" s="12"/>
      <c r="BJ105" s="13"/>
      <c r="BK105" s="14"/>
      <c r="BL105" s="14"/>
      <c r="BM105" s="14"/>
      <c r="BN105" s="13"/>
      <c r="BO105" s="14"/>
      <c r="BP105" s="14"/>
      <c r="BQ105" s="14"/>
      <c r="BR105" s="14"/>
      <c r="BS105" s="12"/>
      <c r="BT105" s="12"/>
      <c r="BU105" s="12"/>
      <c r="BV105" s="12"/>
      <c r="BW105" s="12"/>
    </row>
    <row r="106" spans="9:75" s="11" customFormat="1" ht="20.25" customHeight="1">
      <c r="I106" s="491" t="s">
        <v>52</v>
      </c>
      <c r="J106" s="492"/>
      <c r="K106" s="500" t="str">
        <f>Ergebniseingabe!L104</f>
        <v> </v>
      </c>
      <c r="L106" s="501"/>
      <c r="M106" s="501"/>
      <c r="N106" s="501"/>
      <c r="O106" s="501"/>
      <c r="P106" s="501"/>
      <c r="Q106" s="501"/>
      <c r="R106" s="501"/>
      <c r="S106" s="501"/>
      <c r="T106" s="501"/>
      <c r="U106" s="501"/>
      <c r="V106" s="501"/>
      <c r="W106" s="501"/>
      <c r="X106" s="501"/>
      <c r="Y106" s="501"/>
      <c r="Z106" s="501"/>
      <c r="AA106" s="501"/>
      <c r="AB106" s="501"/>
      <c r="AC106" s="501"/>
      <c r="AD106" s="501"/>
      <c r="AE106" s="502"/>
      <c r="BD106" s="12"/>
      <c r="BE106" s="12"/>
      <c r="BF106" s="12"/>
      <c r="BG106" s="12"/>
      <c r="BH106" s="12"/>
      <c r="BI106" s="12"/>
      <c r="BJ106" s="13"/>
      <c r="BK106" s="14"/>
      <c r="BL106" s="14"/>
      <c r="BM106" s="14"/>
      <c r="BN106" s="13"/>
      <c r="BO106" s="14"/>
      <c r="BP106" s="14"/>
      <c r="BQ106" s="14"/>
      <c r="BR106" s="14"/>
      <c r="BS106" s="12"/>
      <c r="BT106" s="12"/>
      <c r="BU106" s="12"/>
      <c r="BV106" s="12"/>
      <c r="BW106" s="12"/>
    </row>
    <row r="107" spans="9:75" s="11" customFormat="1" ht="20.25" customHeight="1" thickBot="1">
      <c r="I107" s="495" t="s">
        <v>53</v>
      </c>
      <c r="J107" s="496"/>
      <c r="K107" s="497" t="str">
        <f>Ergebniseingabe!L105</f>
        <v> </v>
      </c>
      <c r="L107" s="498"/>
      <c r="M107" s="498"/>
      <c r="N107" s="498"/>
      <c r="O107" s="498"/>
      <c r="P107" s="498"/>
      <c r="Q107" s="498"/>
      <c r="R107" s="498"/>
      <c r="S107" s="498"/>
      <c r="T107" s="498"/>
      <c r="U107" s="498"/>
      <c r="V107" s="498"/>
      <c r="W107" s="498"/>
      <c r="X107" s="498"/>
      <c r="Y107" s="498"/>
      <c r="Z107" s="498"/>
      <c r="AA107" s="498"/>
      <c r="AB107" s="498"/>
      <c r="AC107" s="498"/>
      <c r="AD107" s="498"/>
      <c r="AE107" s="499"/>
      <c r="BD107" s="12"/>
      <c r="BE107" s="12"/>
      <c r="BF107" s="12"/>
      <c r="BG107" s="12"/>
      <c r="BH107" s="12"/>
      <c r="BI107" s="12"/>
      <c r="BJ107" s="13"/>
      <c r="BK107" s="14"/>
      <c r="BL107" s="14"/>
      <c r="BM107" s="14"/>
      <c r="BN107" s="13"/>
      <c r="BO107" s="14"/>
      <c r="BP107" s="14"/>
      <c r="BQ107" s="14"/>
      <c r="BR107" s="14"/>
      <c r="BS107" s="12"/>
      <c r="BT107" s="12"/>
      <c r="BU107" s="12"/>
      <c r="BV107" s="12"/>
      <c r="BW107" s="12"/>
    </row>
    <row r="108" spans="9:79" s="11" customFormat="1" ht="20.25" customHeight="1">
      <c r="I108" s="115"/>
      <c r="J108" s="115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BH108" s="12"/>
      <c r="BI108" s="12"/>
      <c r="BJ108" s="12"/>
      <c r="BK108" s="12"/>
      <c r="BL108" s="12"/>
      <c r="BM108" s="12"/>
      <c r="BN108" s="13"/>
      <c r="BO108" s="14"/>
      <c r="BP108" s="14"/>
      <c r="BQ108" s="14"/>
      <c r="BR108" s="13"/>
      <c r="BS108" s="14"/>
      <c r="BT108" s="14"/>
      <c r="BU108" s="14"/>
      <c r="BV108" s="14"/>
      <c r="BW108" s="12"/>
      <c r="BX108" s="12"/>
      <c r="BY108" s="12"/>
      <c r="BZ108" s="12"/>
      <c r="CA108" s="12"/>
    </row>
    <row r="109" spans="2:104" s="159" customFormat="1" ht="12.75" customHeight="1">
      <c r="B109" s="195" t="s">
        <v>65</v>
      </c>
      <c r="C109" s="195"/>
      <c r="D109" s="195"/>
      <c r="E109" s="195"/>
      <c r="F109" s="195"/>
      <c r="G109" s="195"/>
      <c r="H109" s="195"/>
      <c r="I109" s="195"/>
      <c r="J109" s="195"/>
      <c r="K109" s="195"/>
      <c r="L109" s="195"/>
      <c r="M109" s="195"/>
      <c r="N109" s="195"/>
      <c r="O109" s="195"/>
      <c r="P109" s="195"/>
      <c r="Q109" s="195"/>
      <c r="R109" s="195"/>
      <c r="S109" s="195"/>
      <c r="T109" s="195"/>
      <c r="U109" s="195"/>
      <c r="V109" s="195"/>
      <c r="W109" s="195"/>
      <c r="X109" s="195"/>
      <c r="Y109" s="195"/>
      <c r="Z109" s="195"/>
      <c r="AA109" s="195"/>
      <c r="AB109" s="195"/>
      <c r="AC109" s="195"/>
      <c r="AD109" s="195"/>
      <c r="AE109" s="195"/>
      <c r="AF109" s="195"/>
      <c r="AG109" s="195"/>
      <c r="AH109" s="195"/>
      <c r="AI109" s="195"/>
      <c r="AJ109" s="195"/>
      <c r="AK109" s="195"/>
      <c r="AL109" s="195"/>
      <c r="AM109" s="195"/>
      <c r="AN109" s="195"/>
      <c r="AO109" s="195"/>
      <c r="AP109" s="195"/>
      <c r="AQ109" s="195"/>
      <c r="AR109" s="195"/>
      <c r="AS109" s="195"/>
      <c r="AT109" s="195"/>
      <c r="AU109" s="195"/>
      <c r="AV109" s="195"/>
      <c r="BF109" s="160"/>
      <c r="BG109" s="160"/>
      <c r="BH109" s="160"/>
      <c r="BI109" s="160"/>
      <c r="BJ109" s="160"/>
      <c r="BK109" s="160"/>
      <c r="BL109" s="160"/>
      <c r="BM109" s="160"/>
      <c r="BN109" s="160"/>
      <c r="BO109" s="160"/>
      <c r="BP109" s="160"/>
      <c r="BQ109" s="160"/>
      <c r="BR109" s="160"/>
      <c r="BS109" s="160"/>
      <c r="BT109" s="160"/>
      <c r="BU109" s="160"/>
      <c r="BV109" s="160"/>
      <c r="BW109" s="160"/>
      <c r="BX109" s="160"/>
      <c r="BY109" s="160"/>
      <c r="BZ109" s="160"/>
      <c r="CA109" s="160"/>
      <c r="CB109" s="160"/>
      <c r="CC109" s="160"/>
      <c r="CD109" s="160"/>
      <c r="CE109" s="160"/>
      <c r="CF109" s="160"/>
      <c r="CG109" s="160"/>
      <c r="CH109" s="160"/>
      <c r="CI109" s="160"/>
      <c r="CJ109" s="160"/>
      <c r="CK109" s="160"/>
      <c r="CL109" s="160"/>
      <c r="CM109" s="160"/>
      <c r="CN109" s="160"/>
      <c r="CO109" s="160"/>
      <c r="CP109" s="160"/>
      <c r="CQ109" s="160"/>
      <c r="CR109" s="160"/>
      <c r="CS109" s="160"/>
      <c r="CT109" s="160"/>
      <c r="CU109" s="160"/>
      <c r="CV109" s="160"/>
      <c r="CW109" s="160"/>
      <c r="CX109" s="160"/>
      <c r="CY109" s="160"/>
      <c r="CZ109" s="160"/>
    </row>
    <row r="110" spans="2:104" s="44" customFormat="1" ht="12.75" customHeight="1">
      <c r="B110" s="196" t="s">
        <v>66</v>
      </c>
      <c r="C110" s="196"/>
      <c r="D110" s="196"/>
      <c r="E110" s="196"/>
      <c r="F110" s="196"/>
      <c r="G110" s="196"/>
      <c r="H110" s="196"/>
      <c r="I110" s="196"/>
      <c r="J110" s="196"/>
      <c r="K110" s="196"/>
      <c r="L110" s="196"/>
      <c r="M110" s="196"/>
      <c r="N110" s="196"/>
      <c r="O110" s="196"/>
      <c r="P110" s="196"/>
      <c r="Q110" s="196"/>
      <c r="R110" s="196"/>
      <c r="S110" s="196"/>
      <c r="T110" s="196"/>
      <c r="U110" s="196"/>
      <c r="V110" s="196"/>
      <c r="W110" s="196"/>
      <c r="X110" s="196"/>
      <c r="Y110" s="196"/>
      <c r="Z110" s="196"/>
      <c r="AA110" s="196"/>
      <c r="AB110" s="196"/>
      <c r="AC110" s="196"/>
      <c r="AD110" s="196"/>
      <c r="AE110" s="196"/>
      <c r="AF110" s="196"/>
      <c r="AG110" s="196"/>
      <c r="AH110" s="196"/>
      <c r="AI110" s="196"/>
      <c r="AJ110" s="196"/>
      <c r="AK110" s="196"/>
      <c r="AL110" s="196"/>
      <c r="AM110" s="196"/>
      <c r="AN110" s="196"/>
      <c r="AO110" s="196"/>
      <c r="AP110" s="196"/>
      <c r="AQ110" s="196"/>
      <c r="AR110" s="196"/>
      <c r="AS110" s="196"/>
      <c r="AT110" s="196"/>
      <c r="AU110" s="196"/>
      <c r="AV110" s="196"/>
      <c r="BF110" s="155"/>
      <c r="BG110" s="155"/>
      <c r="BH110" s="155"/>
      <c r="BI110" s="155"/>
      <c r="BJ110" s="155"/>
      <c r="BK110" s="155"/>
      <c r="BL110" s="155"/>
      <c r="BM110" s="155"/>
      <c r="BN110" s="155"/>
      <c r="BO110" s="155"/>
      <c r="BP110" s="155"/>
      <c r="BQ110" s="155"/>
      <c r="BR110" s="155"/>
      <c r="BS110" s="155"/>
      <c r="BT110" s="155"/>
      <c r="BU110" s="155"/>
      <c r="BV110" s="155"/>
      <c r="BW110" s="155"/>
      <c r="BX110" s="155"/>
      <c r="BY110" s="155"/>
      <c r="BZ110" s="155"/>
      <c r="CA110" s="155"/>
      <c r="CB110" s="155"/>
      <c r="CC110" s="155"/>
      <c r="CD110" s="155"/>
      <c r="CE110" s="155"/>
      <c r="CF110" s="155"/>
      <c r="CG110" s="155"/>
      <c r="CH110" s="155"/>
      <c r="CI110" s="155"/>
      <c r="CJ110" s="155"/>
      <c r="CK110" s="155"/>
      <c r="CL110" s="155"/>
      <c r="CM110" s="155"/>
      <c r="CN110" s="155"/>
      <c r="CO110" s="155"/>
      <c r="CP110" s="155"/>
      <c r="CQ110" s="155"/>
      <c r="CR110" s="155"/>
      <c r="CS110" s="155"/>
      <c r="CT110" s="155"/>
      <c r="CU110" s="155"/>
      <c r="CV110" s="155"/>
      <c r="CW110" s="155"/>
      <c r="CX110" s="155"/>
      <c r="CY110" s="155"/>
      <c r="CZ110" s="155"/>
    </row>
    <row r="111" spans="2:104" s="44" customFormat="1" ht="12.75" customHeight="1">
      <c r="B111" s="196" t="s">
        <v>67</v>
      </c>
      <c r="C111" s="196"/>
      <c r="D111" s="196"/>
      <c r="E111" s="196"/>
      <c r="F111" s="196"/>
      <c r="G111" s="196"/>
      <c r="H111" s="196"/>
      <c r="I111" s="196"/>
      <c r="J111" s="196"/>
      <c r="K111" s="196"/>
      <c r="L111" s="196"/>
      <c r="M111" s="196"/>
      <c r="N111" s="196"/>
      <c r="O111" s="196"/>
      <c r="P111" s="196"/>
      <c r="Q111" s="196"/>
      <c r="R111" s="196"/>
      <c r="S111" s="196"/>
      <c r="T111" s="196"/>
      <c r="U111" s="196"/>
      <c r="V111" s="196"/>
      <c r="W111" s="196"/>
      <c r="X111" s="196"/>
      <c r="Y111" s="196"/>
      <c r="Z111" s="196"/>
      <c r="AA111" s="196"/>
      <c r="AB111" s="196"/>
      <c r="AC111" s="196"/>
      <c r="AD111" s="196"/>
      <c r="AE111" s="196"/>
      <c r="AF111" s="196"/>
      <c r="AG111" s="196"/>
      <c r="AH111" s="196"/>
      <c r="AI111" s="196"/>
      <c r="AJ111" s="196"/>
      <c r="AK111" s="196"/>
      <c r="AL111" s="196"/>
      <c r="AM111" s="196"/>
      <c r="AN111" s="196"/>
      <c r="AO111" s="196"/>
      <c r="AP111" s="196"/>
      <c r="AQ111" s="196"/>
      <c r="AR111" s="196"/>
      <c r="AS111" s="196"/>
      <c r="AT111" s="196"/>
      <c r="AU111" s="196"/>
      <c r="AV111" s="196"/>
      <c r="BF111" s="155"/>
      <c r="BG111" s="155"/>
      <c r="BH111" s="155"/>
      <c r="BI111" s="155"/>
      <c r="BJ111" s="155"/>
      <c r="BK111" s="155"/>
      <c r="BL111" s="155"/>
      <c r="BM111" s="155"/>
      <c r="BN111" s="155"/>
      <c r="BO111" s="155"/>
      <c r="BP111" s="155"/>
      <c r="BQ111" s="155"/>
      <c r="BR111" s="155"/>
      <c r="BS111" s="155"/>
      <c r="BT111" s="155"/>
      <c r="BU111" s="155"/>
      <c r="BV111" s="155"/>
      <c r="BW111" s="155"/>
      <c r="BX111" s="155"/>
      <c r="BY111" s="155"/>
      <c r="BZ111" s="155"/>
      <c r="CA111" s="155"/>
      <c r="CB111" s="155"/>
      <c r="CC111" s="155"/>
      <c r="CD111" s="155"/>
      <c r="CE111" s="155"/>
      <c r="CF111" s="155"/>
      <c r="CG111" s="155"/>
      <c r="CH111" s="155"/>
      <c r="CI111" s="155"/>
      <c r="CJ111" s="155"/>
      <c r="CK111" s="155"/>
      <c r="CL111" s="155"/>
      <c r="CM111" s="155"/>
      <c r="CN111" s="155"/>
      <c r="CO111" s="155"/>
      <c r="CP111" s="155"/>
      <c r="CQ111" s="155"/>
      <c r="CR111" s="155"/>
      <c r="CS111" s="155"/>
      <c r="CT111" s="155"/>
      <c r="CU111" s="155"/>
      <c r="CV111" s="155"/>
      <c r="CW111" s="155"/>
      <c r="CX111" s="155"/>
      <c r="CY111" s="155"/>
      <c r="CZ111" s="155"/>
    </row>
    <row r="112" spans="2:104" s="44" customFormat="1" ht="12.75" customHeight="1">
      <c r="B112" s="196" t="s">
        <v>68</v>
      </c>
      <c r="C112" s="196"/>
      <c r="D112" s="196"/>
      <c r="E112" s="196"/>
      <c r="F112" s="196"/>
      <c r="G112" s="196"/>
      <c r="H112" s="196"/>
      <c r="I112" s="196"/>
      <c r="J112" s="196"/>
      <c r="K112" s="196"/>
      <c r="L112" s="196"/>
      <c r="M112" s="196"/>
      <c r="N112" s="196"/>
      <c r="O112" s="196"/>
      <c r="P112" s="196"/>
      <c r="Q112" s="196"/>
      <c r="R112" s="196"/>
      <c r="S112" s="196"/>
      <c r="T112" s="196"/>
      <c r="U112" s="196"/>
      <c r="V112" s="196"/>
      <c r="W112" s="196"/>
      <c r="X112" s="196"/>
      <c r="Y112" s="196"/>
      <c r="Z112" s="196"/>
      <c r="AA112" s="196"/>
      <c r="AB112" s="196"/>
      <c r="AC112" s="196"/>
      <c r="AD112" s="196"/>
      <c r="AE112" s="196"/>
      <c r="AF112" s="196"/>
      <c r="AG112" s="196"/>
      <c r="AH112" s="196"/>
      <c r="AI112" s="196"/>
      <c r="AJ112" s="196"/>
      <c r="AK112" s="196"/>
      <c r="AL112" s="196"/>
      <c r="AM112" s="196"/>
      <c r="AN112" s="196"/>
      <c r="AO112" s="196"/>
      <c r="AP112" s="196"/>
      <c r="AQ112" s="196"/>
      <c r="AR112" s="196"/>
      <c r="AS112" s="196"/>
      <c r="AT112" s="196"/>
      <c r="AU112" s="196"/>
      <c r="AV112" s="196"/>
      <c r="AW112" s="155"/>
      <c r="AX112" s="155"/>
      <c r="AY112" s="155"/>
      <c r="AZ112" s="155"/>
      <c r="BA112" s="155"/>
      <c r="BB112" s="155"/>
      <c r="BC112" s="155"/>
      <c r="BD112" s="155"/>
      <c r="BE112" s="155"/>
      <c r="BF112" s="155"/>
      <c r="BG112" s="155"/>
      <c r="BH112" s="155"/>
      <c r="BI112" s="155"/>
      <c r="BJ112" s="155"/>
      <c r="BK112" s="155"/>
      <c r="BL112" s="155"/>
      <c r="BM112" s="155"/>
      <c r="BN112" s="155"/>
      <c r="BO112" s="155"/>
      <c r="BP112" s="155"/>
      <c r="BQ112" s="155"/>
      <c r="BR112" s="155"/>
      <c r="BS112" s="155"/>
      <c r="BT112" s="155"/>
      <c r="BU112" s="155"/>
      <c r="BV112" s="155"/>
      <c r="BW112" s="155"/>
      <c r="BX112" s="155"/>
      <c r="BY112" s="155"/>
      <c r="BZ112" s="155"/>
      <c r="CA112" s="155"/>
      <c r="CB112" s="155"/>
      <c r="CC112" s="155"/>
      <c r="CD112" s="155"/>
      <c r="CE112" s="155"/>
      <c r="CF112" s="155"/>
      <c r="CG112" s="155"/>
      <c r="CH112" s="155"/>
      <c r="CI112" s="155"/>
      <c r="CJ112" s="155"/>
      <c r="CK112" s="155"/>
      <c r="CL112" s="155"/>
      <c r="CM112" s="155"/>
      <c r="CY112" s="155"/>
      <c r="CZ112" s="155"/>
    </row>
    <row r="113" spans="2:91" s="44" customFormat="1" ht="38.25" customHeight="1">
      <c r="B113" s="194" t="s">
        <v>69</v>
      </c>
      <c r="C113" s="194"/>
      <c r="D113" s="194"/>
      <c r="E113" s="194"/>
      <c r="F113" s="194"/>
      <c r="G113" s="194"/>
      <c r="H113" s="194"/>
      <c r="I113" s="194"/>
      <c r="J113" s="194"/>
      <c r="K113" s="194"/>
      <c r="L113" s="194"/>
      <c r="M113" s="194"/>
      <c r="N113" s="194"/>
      <c r="O113" s="194"/>
      <c r="P113" s="194"/>
      <c r="Q113" s="194"/>
      <c r="R113" s="194"/>
      <c r="S113" s="194"/>
      <c r="T113" s="194"/>
      <c r="U113" s="194"/>
      <c r="V113" s="194"/>
      <c r="W113" s="194"/>
      <c r="X113" s="194"/>
      <c r="Y113" s="194"/>
      <c r="Z113" s="194"/>
      <c r="AA113" s="194"/>
      <c r="AB113" s="194"/>
      <c r="AC113" s="194"/>
      <c r="AD113" s="194"/>
      <c r="AE113" s="194"/>
      <c r="AF113" s="194"/>
      <c r="AG113" s="194"/>
      <c r="AH113" s="194"/>
      <c r="AI113" s="194"/>
      <c r="AJ113" s="194"/>
      <c r="AK113" s="194"/>
      <c r="AL113" s="194"/>
      <c r="AM113" s="194"/>
      <c r="AN113" s="194"/>
      <c r="AO113" s="194"/>
      <c r="AP113" s="194"/>
      <c r="AQ113" s="194"/>
      <c r="AR113" s="194"/>
      <c r="AS113" s="194"/>
      <c r="AT113" s="194"/>
      <c r="AU113" s="194"/>
      <c r="AV113" s="194"/>
      <c r="AW113" s="155"/>
      <c r="AX113" s="155"/>
      <c r="AY113" s="155"/>
      <c r="AZ113" s="155"/>
      <c r="BA113" s="155"/>
      <c r="BB113" s="155"/>
      <c r="BC113" s="155"/>
      <c r="BD113" s="155"/>
      <c r="BE113" s="155"/>
      <c r="BF113" s="155"/>
      <c r="BG113" s="155"/>
      <c r="BH113" s="155"/>
      <c r="BI113" s="155"/>
      <c r="BJ113" s="155"/>
      <c r="BK113" s="155"/>
      <c r="BL113" s="155"/>
      <c r="BM113" s="155"/>
      <c r="BN113" s="155"/>
      <c r="BO113" s="155"/>
      <c r="BP113" s="155"/>
      <c r="BQ113" s="155"/>
      <c r="BR113" s="155"/>
      <c r="BS113" s="155"/>
      <c r="BT113" s="155"/>
      <c r="BU113" s="155"/>
      <c r="BV113" s="155"/>
      <c r="BW113" s="155"/>
      <c r="BX113" s="155"/>
      <c r="BY113" s="155"/>
      <c r="BZ113" s="155"/>
      <c r="CA113" s="155"/>
      <c r="CB113" s="155"/>
      <c r="CC113" s="155"/>
      <c r="CD113" s="155"/>
      <c r="CE113" s="155"/>
      <c r="CF113" s="155"/>
      <c r="CG113" s="155"/>
      <c r="CH113" s="155"/>
      <c r="CI113" s="155"/>
      <c r="CJ113" s="155"/>
      <c r="CK113" s="155"/>
      <c r="CL113" s="155"/>
      <c r="CM113" s="155"/>
    </row>
    <row r="114" spans="2:91" s="44" customFormat="1" ht="12.75" customHeight="1">
      <c r="B114" s="193" t="s">
        <v>70</v>
      </c>
      <c r="C114" s="193"/>
      <c r="D114" s="193"/>
      <c r="E114" s="193"/>
      <c r="F114" s="193"/>
      <c r="G114" s="193"/>
      <c r="H114" s="193"/>
      <c r="I114" s="193"/>
      <c r="J114" s="193"/>
      <c r="K114" s="193"/>
      <c r="L114" s="193"/>
      <c r="M114" s="193"/>
      <c r="N114" s="193"/>
      <c r="O114" s="193"/>
      <c r="P114" s="193"/>
      <c r="Q114" s="193"/>
      <c r="R114" s="193"/>
      <c r="S114" s="193"/>
      <c r="T114" s="193"/>
      <c r="U114" s="193"/>
      <c r="V114" s="193"/>
      <c r="W114" s="193"/>
      <c r="X114" s="193"/>
      <c r="Y114" s="193"/>
      <c r="Z114" s="193"/>
      <c r="AA114" s="193"/>
      <c r="AB114" s="193"/>
      <c r="AC114" s="193"/>
      <c r="AD114" s="193"/>
      <c r="AE114" s="193"/>
      <c r="AF114" s="193"/>
      <c r="AG114" s="193"/>
      <c r="AH114" s="193"/>
      <c r="AI114" s="193"/>
      <c r="AJ114" s="193"/>
      <c r="AK114" s="193"/>
      <c r="AL114" s="193"/>
      <c r="AM114" s="193"/>
      <c r="AN114" s="193"/>
      <c r="AO114" s="193"/>
      <c r="AP114" s="193"/>
      <c r="AQ114" s="193"/>
      <c r="AR114" s="193"/>
      <c r="AS114" s="193"/>
      <c r="AT114" s="193"/>
      <c r="AU114" s="193"/>
      <c r="AV114" s="193"/>
      <c r="AW114" s="155"/>
      <c r="AX114" s="155"/>
      <c r="AY114" s="155"/>
      <c r="AZ114" s="155"/>
      <c r="BA114" s="155"/>
      <c r="BB114" s="155"/>
      <c r="BC114" s="155"/>
      <c r="BD114" s="155"/>
      <c r="BE114" s="155"/>
      <c r="BF114" s="155"/>
      <c r="BG114" s="155"/>
      <c r="BH114" s="155"/>
      <c r="BI114" s="155"/>
      <c r="BJ114" s="155"/>
      <c r="BK114" s="155"/>
      <c r="BL114" s="155"/>
      <c r="BM114" s="155"/>
      <c r="BN114" s="155"/>
      <c r="BO114" s="155"/>
      <c r="BP114" s="155"/>
      <c r="BQ114" s="155"/>
      <c r="BR114" s="155"/>
      <c r="BS114" s="155"/>
      <c r="BT114" s="155"/>
      <c r="BU114" s="155"/>
      <c r="BV114" s="155"/>
      <c r="BW114" s="155"/>
      <c r="BX114" s="155"/>
      <c r="BY114" s="155"/>
      <c r="BZ114" s="155"/>
      <c r="CA114" s="155"/>
      <c r="CB114" s="155"/>
      <c r="CC114" s="155"/>
      <c r="CD114" s="155"/>
      <c r="CE114" s="155"/>
      <c r="CF114" s="155"/>
      <c r="CG114" s="155"/>
      <c r="CH114" s="155"/>
      <c r="CI114" s="155"/>
      <c r="CJ114" s="155"/>
      <c r="CK114" s="155"/>
      <c r="CL114" s="155"/>
      <c r="CM114" s="155"/>
    </row>
    <row r="115" spans="2:91" s="44" customFormat="1" ht="12.75" customHeight="1">
      <c r="B115" s="193" t="s">
        <v>71</v>
      </c>
      <c r="C115" s="193"/>
      <c r="D115" s="193"/>
      <c r="E115" s="193"/>
      <c r="F115" s="193"/>
      <c r="G115" s="193"/>
      <c r="H115" s="193"/>
      <c r="I115" s="193"/>
      <c r="J115" s="193"/>
      <c r="K115" s="193"/>
      <c r="L115" s="193"/>
      <c r="M115" s="193"/>
      <c r="N115" s="193"/>
      <c r="O115" s="193"/>
      <c r="P115" s="193"/>
      <c r="Q115" s="193"/>
      <c r="R115" s="193"/>
      <c r="S115" s="193"/>
      <c r="T115" s="193"/>
      <c r="U115" s="193"/>
      <c r="V115" s="193"/>
      <c r="W115" s="193"/>
      <c r="X115" s="193"/>
      <c r="Y115" s="193"/>
      <c r="Z115" s="193"/>
      <c r="AA115" s="193"/>
      <c r="AB115" s="193"/>
      <c r="AC115" s="193"/>
      <c r="AD115" s="193"/>
      <c r="AE115" s="193"/>
      <c r="AF115" s="193"/>
      <c r="AG115" s="193"/>
      <c r="AH115" s="193"/>
      <c r="AI115" s="193"/>
      <c r="AJ115" s="193"/>
      <c r="AK115" s="193"/>
      <c r="AL115" s="193"/>
      <c r="AM115" s="193"/>
      <c r="AN115" s="193"/>
      <c r="AO115" s="193"/>
      <c r="AP115" s="193"/>
      <c r="AQ115" s="193"/>
      <c r="AR115" s="193"/>
      <c r="AS115" s="193"/>
      <c r="AT115" s="193"/>
      <c r="AU115" s="193"/>
      <c r="AV115" s="193"/>
      <c r="AW115" s="155"/>
      <c r="AX115" s="155"/>
      <c r="AY115" s="155"/>
      <c r="AZ115" s="155"/>
      <c r="BA115" s="155"/>
      <c r="BB115" s="155"/>
      <c r="BC115" s="155"/>
      <c r="BD115" s="155"/>
      <c r="BE115" s="155"/>
      <c r="BF115" s="155"/>
      <c r="BG115" s="155"/>
      <c r="BH115" s="155"/>
      <c r="BI115" s="155"/>
      <c r="BJ115" s="155"/>
      <c r="BK115" s="155"/>
      <c r="BL115" s="155"/>
      <c r="BM115" s="155"/>
      <c r="BN115" s="155"/>
      <c r="BO115" s="155"/>
      <c r="BP115" s="155"/>
      <c r="BQ115" s="155"/>
      <c r="BR115" s="155"/>
      <c r="BS115" s="155"/>
      <c r="BT115" s="155"/>
      <c r="BU115" s="155"/>
      <c r="BV115" s="155"/>
      <c r="BW115" s="155"/>
      <c r="BX115" s="155"/>
      <c r="BY115" s="155"/>
      <c r="BZ115" s="155"/>
      <c r="CA115" s="155"/>
      <c r="CB115" s="155"/>
      <c r="CC115" s="155"/>
      <c r="CD115" s="155"/>
      <c r="CE115" s="155"/>
      <c r="CF115" s="155"/>
      <c r="CG115" s="155"/>
      <c r="CH115" s="155"/>
      <c r="CI115" s="155"/>
      <c r="CJ115" s="155"/>
      <c r="CK115" s="155"/>
      <c r="CL115" s="155"/>
      <c r="CM115" s="155"/>
    </row>
    <row r="116" spans="2:91" s="44" customFormat="1" ht="12.75" customHeight="1">
      <c r="B116" s="193" t="s">
        <v>72</v>
      </c>
      <c r="C116" s="193"/>
      <c r="D116" s="193"/>
      <c r="E116" s="193"/>
      <c r="F116" s="193"/>
      <c r="G116" s="193"/>
      <c r="H116" s="193"/>
      <c r="I116" s="193"/>
      <c r="J116" s="193"/>
      <c r="K116" s="193"/>
      <c r="L116" s="193"/>
      <c r="M116" s="193"/>
      <c r="N116" s="193"/>
      <c r="O116" s="193"/>
      <c r="P116" s="193"/>
      <c r="Q116" s="193"/>
      <c r="R116" s="193"/>
      <c r="S116" s="193"/>
      <c r="T116" s="193"/>
      <c r="U116" s="193"/>
      <c r="V116" s="193"/>
      <c r="W116" s="193"/>
      <c r="X116" s="193"/>
      <c r="Y116" s="193"/>
      <c r="Z116" s="193"/>
      <c r="AA116" s="193"/>
      <c r="AB116" s="193"/>
      <c r="AC116" s="193"/>
      <c r="AD116" s="193"/>
      <c r="AE116" s="193"/>
      <c r="AF116" s="193"/>
      <c r="AG116" s="193"/>
      <c r="AH116" s="193"/>
      <c r="AI116" s="193"/>
      <c r="AJ116" s="193"/>
      <c r="AK116" s="193"/>
      <c r="AL116" s="193"/>
      <c r="AM116" s="193"/>
      <c r="AN116" s="193"/>
      <c r="AO116" s="193"/>
      <c r="AP116" s="193"/>
      <c r="AQ116" s="193"/>
      <c r="AR116" s="193"/>
      <c r="AS116" s="193"/>
      <c r="AT116" s="193"/>
      <c r="AU116" s="193"/>
      <c r="AV116" s="193"/>
      <c r="AW116" s="155"/>
      <c r="AX116" s="155"/>
      <c r="AY116" s="155"/>
      <c r="AZ116" s="155"/>
      <c r="BA116" s="155"/>
      <c r="BB116" s="155"/>
      <c r="BC116" s="155"/>
      <c r="BD116" s="155"/>
      <c r="BE116" s="155"/>
      <c r="BF116" s="155"/>
      <c r="BG116" s="155"/>
      <c r="BH116" s="155"/>
      <c r="BI116" s="155"/>
      <c r="BJ116" s="155"/>
      <c r="BK116" s="155"/>
      <c r="BL116" s="155"/>
      <c r="BM116" s="155"/>
      <c r="BN116" s="155"/>
      <c r="BO116" s="155"/>
      <c r="BP116" s="155"/>
      <c r="BQ116" s="155"/>
      <c r="BR116" s="155"/>
      <c r="BS116" s="155"/>
      <c r="BT116" s="155"/>
      <c r="BU116" s="155"/>
      <c r="BV116" s="155"/>
      <c r="BW116" s="155"/>
      <c r="BX116" s="155"/>
      <c r="BY116" s="155"/>
      <c r="BZ116" s="155"/>
      <c r="CA116" s="155"/>
      <c r="CB116" s="155"/>
      <c r="CC116" s="155"/>
      <c r="CD116" s="155"/>
      <c r="CE116" s="155"/>
      <c r="CF116" s="155"/>
      <c r="CG116" s="155"/>
      <c r="CH116" s="155"/>
      <c r="CI116" s="155"/>
      <c r="CJ116" s="155"/>
      <c r="CK116" s="155"/>
      <c r="CL116" s="155"/>
      <c r="CM116" s="155"/>
    </row>
    <row r="117" spans="2:91" s="44" customFormat="1" ht="12.75" customHeight="1">
      <c r="B117" s="193" t="s">
        <v>73</v>
      </c>
      <c r="C117" s="193"/>
      <c r="D117" s="193"/>
      <c r="E117" s="193"/>
      <c r="F117" s="193"/>
      <c r="G117" s="193"/>
      <c r="H117" s="193"/>
      <c r="I117" s="193"/>
      <c r="J117" s="193"/>
      <c r="K117" s="193"/>
      <c r="L117" s="193"/>
      <c r="M117" s="193"/>
      <c r="N117" s="193"/>
      <c r="O117" s="193"/>
      <c r="P117" s="193"/>
      <c r="Q117" s="193"/>
      <c r="R117" s="193"/>
      <c r="S117" s="193"/>
      <c r="T117" s="193"/>
      <c r="U117" s="193"/>
      <c r="V117" s="193"/>
      <c r="W117" s="193"/>
      <c r="X117" s="193"/>
      <c r="Y117" s="193"/>
      <c r="Z117" s="193"/>
      <c r="AA117" s="193"/>
      <c r="AB117" s="193"/>
      <c r="AC117" s="193"/>
      <c r="AD117" s="193"/>
      <c r="AE117" s="193"/>
      <c r="AF117" s="193"/>
      <c r="AG117" s="193"/>
      <c r="AH117" s="193"/>
      <c r="AI117" s="193"/>
      <c r="AJ117" s="193"/>
      <c r="AK117" s="193"/>
      <c r="AL117" s="193"/>
      <c r="AM117" s="193"/>
      <c r="AN117" s="193"/>
      <c r="AO117" s="193"/>
      <c r="AP117" s="193"/>
      <c r="AQ117" s="193"/>
      <c r="AR117" s="193"/>
      <c r="AS117" s="193"/>
      <c r="AT117" s="193"/>
      <c r="AU117" s="193"/>
      <c r="AV117" s="193"/>
      <c r="AW117" s="155"/>
      <c r="AX117" s="155"/>
      <c r="AY117" s="155"/>
      <c r="AZ117" s="155"/>
      <c r="BA117" s="155"/>
      <c r="BB117" s="155"/>
      <c r="BC117" s="155"/>
      <c r="BD117" s="155"/>
      <c r="BE117" s="155"/>
      <c r="BF117" s="155"/>
      <c r="BG117" s="155"/>
      <c r="BH117" s="155"/>
      <c r="BI117" s="155"/>
      <c r="BJ117" s="155"/>
      <c r="BK117" s="155"/>
      <c r="BL117" s="155"/>
      <c r="BM117" s="155"/>
      <c r="BN117" s="155"/>
      <c r="BO117" s="155"/>
      <c r="BP117" s="155"/>
      <c r="BQ117" s="155"/>
      <c r="BR117" s="155"/>
      <c r="BS117" s="155"/>
      <c r="BT117" s="155"/>
      <c r="BU117" s="155"/>
      <c r="BV117" s="155"/>
      <c r="BW117" s="155"/>
      <c r="BX117" s="155"/>
      <c r="BY117" s="155"/>
      <c r="BZ117" s="155"/>
      <c r="CA117" s="155"/>
      <c r="CB117" s="155"/>
      <c r="CC117" s="155"/>
      <c r="CD117" s="155"/>
      <c r="CE117" s="155"/>
      <c r="CF117" s="155"/>
      <c r="CG117" s="155"/>
      <c r="CH117" s="155"/>
      <c r="CI117" s="155"/>
      <c r="CJ117" s="155"/>
      <c r="CK117" s="155"/>
      <c r="CL117" s="155"/>
      <c r="CM117" s="155"/>
    </row>
    <row r="118" spans="68:87" s="35" customFormat="1" ht="12.75"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</row>
    <row r="119" spans="68:87" s="35" customFormat="1" ht="12.75" hidden="1"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</row>
  </sheetData>
  <sheetProtection sheet="1" scenarios="1" selectLockedCells="1"/>
  <mergeCells count="404">
    <mergeCell ref="B23:C23"/>
    <mergeCell ref="B8:AT8"/>
    <mergeCell ref="B4:AT4"/>
    <mergeCell ref="B3:AT3"/>
    <mergeCell ref="AB16:AV16"/>
    <mergeCell ref="AB15:AV15"/>
    <mergeCell ref="C18:W18"/>
    <mergeCell ref="C17:W17"/>
    <mergeCell ref="C16:W16"/>
    <mergeCell ref="C15:W15"/>
    <mergeCell ref="AB18:AV18"/>
    <mergeCell ref="AB17:AV17"/>
    <mergeCell ref="B2:AT2"/>
    <mergeCell ref="B6:AT6"/>
    <mergeCell ref="AD78:AX78"/>
    <mergeCell ref="AD74:AX74"/>
    <mergeCell ref="B22:C22"/>
    <mergeCell ref="D22:F22"/>
    <mergeCell ref="B24:C24"/>
    <mergeCell ref="K23:AE23"/>
    <mergeCell ref="B74:C75"/>
    <mergeCell ref="AM71:AU71"/>
    <mergeCell ref="B73:C73"/>
    <mergeCell ref="AV71:AZ71"/>
    <mergeCell ref="H74:AB74"/>
    <mergeCell ref="D77:G77"/>
    <mergeCell ref="AH71:AL71"/>
    <mergeCell ref="T71:U71"/>
    <mergeCell ref="W71:AA71"/>
    <mergeCell ref="H90:AB90"/>
    <mergeCell ref="H93:AX93"/>
    <mergeCell ref="AD91:AX91"/>
    <mergeCell ref="H91:AB91"/>
    <mergeCell ref="AD79:AX79"/>
    <mergeCell ref="AD75:AX75"/>
    <mergeCell ref="H81:AX81"/>
    <mergeCell ref="H77:AX77"/>
    <mergeCell ref="H86:AB86"/>
    <mergeCell ref="H82:AB82"/>
    <mergeCell ref="D32:F32"/>
    <mergeCell ref="B94:C95"/>
    <mergeCell ref="B93:C93"/>
    <mergeCell ref="B77:C77"/>
    <mergeCell ref="AD87:AX87"/>
    <mergeCell ref="H87:AB87"/>
    <mergeCell ref="B86:C87"/>
    <mergeCell ref="H78:AB78"/>
    <mergeCell ref="B78:C79"/>
    <mergeCell ref="AD83:AX83"/>
    <mergeCell ref="K31:AE31"/>
    <mergeCell ref="K24:AE24"/>
    <mergeCell ref="K30:AE30"/>
    <mergeCell ref="K29:AE29"/>
    <mergeCell ref="G26:J26"/>
    <mergeCell ref="D27:F27"/>
    <mergeCell ref="D26:F26"/>
    <mergeCell ref="G27:J27"/>
    <mergeCell ref="G25:J25"/>
    <mergeCell ref="G24:J24"/>
    <mergeCell ref="AB14:AV14"/>
    <mergeCell ref="C14:W14"/>
    <mergeCell ref="K22:BA22"/>
    <mergeCell ref="B90:C91"/>
    <mergeCell ref="B89:C89"/>
    <mergeCell ref="B26:C26"/>
    <mergeCell ref="B27:C27"/>
    <mergeCell ref="B29:C29"/>
    <mergeCell ref="B31:C31"/>
    <mergeCell ref="K32:AE32"/>
    <mergeCell ref="AG24:BA24"/>
    <mergeCell ref="AG23:BA23"/>
    <mergeCell ref="AG25:BA25"/>
    <mergeCell ref="K25:AE25"/>
    <mergeCell ref="J48:K48"/>
    <mergeCell ref="G32:J32"/>
    <mergeCell ref="AG33:BA33"/>
    <mergeCell ref="K33:AE33"/>
    <mergeCell ref="G33:J33"/>
    <mergeCell ref="G29:J29"/>
    <mergeCell ref="H79:AB79"/>
    <mergeCell ref="H75:AB75"/>
    <mergeCell ref="AB71:AG71"/>
    <mergeCell ref="D73:G73"/>
    <mergeCell ref="J61:K61"/>
    <mergeCell ref="J60:K60"/>
    <mergeCell ref="F60:H60"/>
    <mergeCell ref="F61:H61"/>
    <mergeCell ref="A71:F71"/>
    <mergeCell ref="G71:J71"/>
    <mergeCell ref="B34:C34"/>
    <mergeCell ref="B33:C33"/>
    <mergeCell ref="K26:AE26"/>
    <mergeCell ref="D28:F28"/>
    <mergeCell ref="AS46:AU46"/>
    <mergeCell ref="BB22:BF22"/>
    <mergeCell ref="BB23:BD23"/>
    <mergeCell ref="BB24:BD24"/>
    <mergeCell ref="BE25:BF25"/>
    <mergeCell ref="BE23:BF23"/>
    <mergeCell ref="BB25:BD25"/>
    <mergeCell ref="G23:J23"/>
    <mergeCell ref="BE24:BF24"/>
    <mergeCell ref="D23:F23"/>
    <mergeCell ref="D24:F24"/>
    <mergeCell ref="AG32:BA32"/>
    <mergeCell ref="AG31:BA31"/>
    <mergeCell ref="AG30:BA30"/>
    <mergeCell ref="AG29:BA29"/>
    <mergeCell ref="G30:J30"/>
    <mergeCell ref="D29:F29"/>
    <mergeCell ref="BB28:BD28"/>
    <mergeCell ref="BE30:BF30"/>
    <mergeCell ref="B25:C25"/>
    <mergeCell ref="D25:F25"/>
    <mergeCell ref="B28:C28"/>
    <mergeCell ref="AG27:BA27"/>
    <mergeCell ref="AG28:BA28"/>
    <mergeCell ref="AG26:BA26"/>
    <mergeCell ref="K27:AE27"/>
    <mergeCell ref="G28:J28"/>
    <mergeCell ref="BE32:BF32"/>
    <mergeCell ref="BB33:BD33"/>
    <mergeCell ref="BB44:BD44"/>
    <mergeCell ref="BE29:BF29"/>
    <mergeCell ref="BB30:BD30"/>
    <mergeCell ref="BB29:BD29"/>
    <mergeCell ref="BE34:BF34"/>
    <mergeCell ref="BE33:BF33"/>
    <mergeCell ref="BB34:BD34"/>
    <mergeCell ref="BB32:BD32"/>
    <mergeCell ref="BJ61:BL61"/>
    <mergeCell ref="AS61:AU61"/>
    <mergeCell ref="BH61:BI61"/>
    <mergeCell ref="BB61:BD61"/>
    <mergeCell ref="AY61:BA61"/>
    <mergeCell ref="BE61:BF61"/>
    <mergeCell ref="AV61:AX61"/>
    <mergeCell ref="AS44:AU44"/>
    <mergeCell ref="AV44:AX44"/>
    <mergeCell ref="AY46:BA46"/>
    <mergeCell ref="AG37:AI44"/>
    <mergeCell ref="AM37:AO44"/>
    <mergeCell ref="AJ37:AL44"/>
    <mergeCell ref="AP46:AR46"/>
    <mergeCell ref="AP45:AR45"/>
    <mergeCell ref="AM45:AO45"/>
    <mergeCell ref="AJ45:AL45"/>
    <mergeCell ref="AG45:AI45"/>
    <mergeCell ref="BE31:BF31"/>
    <mergeCell ref="K28:AE28"/>
    <mergeCell ref="BB31:BD31"/>
    <mergeCell ref="AG34:BA34"/>
    <mergeCell ref="AS45:AU45"/>
    <mergeCell ref="AV45:AX45"/>
    <mergeCell ref="AY45:BA45"/>
    <mergeCell ref="AP37:AR44"/>
    <mergeCell ref="AY44:BA44"/>
    <mergeCell ref="L45:AF45"/>
    <mergeCell ref="BM60:BO60"/>
    <mergeCell ref="BJ59:BL59"/>
    <mergeCell ref="BJ58:BL58"/>
    <mergeCell ref="BJ48:BL48"/>
    <mergeCell ref="K34:AE34"/>
    <mergeCell ref="BE26:BF26"/>
    <mergeCell ref="BE27:BF27"/>
    <mergeCell ref="BE28:BF28"/>
    <mergeCell ref="BB27:BD27"/>
    <mergeCell ref="BB26:BD26"/>
    <mergeCell ref="AV60:AX60"/>
    <mergeCell ref="AY58:BA58"/>
    <mergeCell ref="AV58:AX58"/>
    <mergeCell ref="AV59:AX59"/>
    <mergeCell ref="AY60:BA60"/>
    <mergeCell ref="BM48:BO48"/>
    <mergeCell ref="BJ57:BL57"/>
    <mergeCell ref="BJ60:BL60"/>
    <mergeCell ref="BM57:BO57"/>
    <mergeCell ref="BM58:BO58"/>
    <mergeCell ref="BM47:BO47"/>
    <mergeCell ref="BM46:BO46"/>
    <mergeCell ref="AS58:AU58"/>
    <mergeCell ref="AS59:AU59"/>
    <mergeCell ref="BB58:BD58"/>
    <mergeCell ref="BH58:BI58"/>
    <mergeCell ref="BE58:BF58"/>
    <mergeCell ref="BH59:BI59"/>
    <mergeCell ref="BE59:BF59"/>
    <mergeCell ref="AV46:AX46"/>
    <mergeCell ref="BM44:BO44"/>
    <mergeCell ref="BE44:BI44"/>
    <mergeCell ref="BJ44:BL44"/>
    <mergeCell ref="BH45:BI45"/>
    <mergeCell ref="BM45:BO45"/>
    <mergeCell ref="BE45:BF45"/>
    <mergeCell ref="BJ45:BL45"/>
    <mergeCell ref="BJ47:BL47"/>
    <mergeCell ref="BE46:BF46"/>
    <mergeCell ref="BE47:BF47"/>
    <mergeCell ref="BB47:BD47"/>
    <mergeCell ref="BJ46:BL46"/>
    <mergeCell ref="BE57:BI57"/>
    <mergeCell ref="BB48:BD48"/>
    <mergeCell ref="BH48:BI48"/>
    <mergeCell ref="BB45:BD45"/>
    <mergeCell ref="BE48:BF48"/>
    <mergeCell ref="BH47:BI47"/>
    <mergeCell ref="BH46:BI46"/>
    <mergeCell ref="BB46:BD46"/>
    <mergeCell ref="BB57:BD57"/>
    <mergeCell ref="AS47:AU47"/>
    <mergeCell ref="AY47:BA47"/>
    <mergeCell ref="AY48:BA48"/>
    <mergeCell ref="AY57:BA57"/>
    <mergeCell ref="AV48:AX48"/>
    <mergeCell ref="AV57:AX57"/>
    <mergeCell ref="AS57:AU57"/>
    <mergeCell ref="AS48:AU48"/>
    <mergeCell ref="AV47:AX47"/>
    <mergeCell ref="BB78:BC78"/>
    <mergeCell ref="AY77:BC77"/>
    <mergeCell ref="AY78:BA78"/>
    <mergeCell ref="AY73:BC73"/>
    <mergeCell ref="AY75:BC75"/>
    <mergeCell ref="AY74:BA74"/>
    <mergeCell ref="BB74:BC74"/>
    <mergeCell ref="BM61:BO61"/>
    <mergeCell ref="BB59:BD59"/>
    <mergeCell ref="F59:H59"/>
    <mergeCell ref="BB60:BD60"/>
    <mergeCell ref="AP59:AR59"/>
    <mergeCell ref="AJ59:AL59"/>
    <mergeCell ref="AY59:BA59"/>
    <mergeCell ref="BM59:BO59"/>
    <mergeCell ref="BH60:BI60"/>
    <mergeCell ref="BE60:BF60"/>
    <mergeCell ref="AS60:AU60"/>
    <mergeCell ref="AP61:AR61"/>
    <mergeCell ref="AP60:AR60"/>
    <mergeCell ref="AJ61:AL61"/>
    <mergeCell ref="AJ60:AL60"/>
    <mergeCell ref="AM61:AO61"/>
    <mergeCell ref="AM60:AO60"/>
    <mergeCell ref="B46:E46"/>
    <mergeCell ref="G34:J34"/>
    <mergeCell ref="J45:K45"/>
    <mergeCell ref="G31:J31"/>
    <mergeCell ref="J59:K59"/>
    <mergeCell ref="J47:K47"/>
    <mergeCell ref="J46:K46"/>
    <mergeCell ref="J57:AF57"/>
    <mergeCell ref="L46:AF46"/>
    <mergeCell ref="L59:AF59"/>
    <mergeCell ref="F45:H45"/>
    <mergeCell ref="D30:F30"/>
    <mergeCell ref="D33:F33"/>
    <mergeCell ref="F44:H44"/>
    <mergeCell ref="B44:E44"/>
    <mergeCell ref="B30:C30"/>
    <mergeCell ref="D34:F34"/>
    <mergeCell ref="D31:F31"/>
    <mergeCell ref="B43:H43"/>
    <mergeCell ref="B32:C32"/>
    <mergeCell ref="D78:G79"/>
    <mergeCell ref="B56:H56"/>
    <mergeCell ref="B57:E57"/>
    <mergeCell ref="F47:H47"/>
    <mergeCell ref="F46:H46"/>
    <mergeCell ref="F57:H57"/>
    <mergeCell ref="F48:H48"/>
    <mergeCell ref="B48:E48"/>
    <mergeCell ref="B47:E47"/>
    <mergeCell ref="D74:G75"/>
    <mergeCell ref="H95:AB95"/>
    <mergeCell ref="B64:AT64"/>
    <mergeCell ref="B69:AT69"/>
    <mergeCell ref="D94:G95"/>
    <mergeCell ref="D93:G93"/>
    <mergeCell ref="D90:G91"/>
    <mergeCell ref="H83:AB83"/>
    <mergeCell ref="B81:C81"/>
    <mergeCell ref="D81:G81"/>
    <mergeCell ref="D89:G89"/>
    <mergeCell ref="AY90:BA90"/>
    <mergeCell ref="BB94:BC94"/>
    <mergeCell ref="BB90:BC90"/>
    <mergeCell ref="AY93:BC93"/>
    <mergeCell ref="H89:AX89"/>
    <mergeCell ref="AD86:AX86"/>
    <mergeCell ref="AD90:AX90"/>
    <mergeCell ref="H94:AB94"/>
    <mergeCell ref="AY89:BC89"/>
    <mergeCell ref="AD94:AX94"/>
    <mergeCell ref="AY86:BA86"/>
    <mergeCell ref="BB86:BC86"/>
    <mergeCell ref="AY87:BC87"/>
    <mergeCell ref="AD82:AX82"/>
    <mergeCell ref="B85:C85"/>
    <mergeCell ref="D85:G85"/>
    <mergeCell ref="AY85:BC85"/>
    <mergeCell ref="AY82:BA82"/>
    <mergeCell ref="BB82:BC82"/>
    <mergeCell ref="D86:G87"/>
    <mergeCell ref="AY83:BC83"/>
    <mergeCell ref="B82:C83"/>
    <mergeCell ref="D82:G83"/>
    <mergeCell ref="H85:AX85"/>
    <mergeCell ref="BD82:BG82"/>
    <mergeCell ref="BD81:BG81"/>
    <mergeCell ref="AY81:BC81"/>
    <mergeCell ref="G22:J22"/>
    <mergeCell ref="AY79:BC79"/>
    <mergeCell ref="B65:AT65"/>
    <mergeCell ref="B45:E45"/>
    <mergeCell ref="B61:E61"/>
    <mergeCell ref="B60:E60"/>
    <mergeCell ref="B59:E59"/>
    <mergeCell ref="B58:E58"/>
    <mergeCell ref="AG46:AI46"/>
    <mergeCell ref="AJ48:AL48"/>
    <mergeCell ref="K101:AE101"/>
    <mergeCell ref="K100:AE100"/>
    <mergeCell ref="BD95:BG95"/>
    <mergeCell ref="BD94:BG94"/>
    <mergeCell ref="BD93:BG93"/>
    <mergeCell ref="BD91:BG91"/>
    <mergeCell ref="AY94:BA94"/>
    <mergeCell ref="AY95:BC95"/>
    <mergeCell ref="AY91:BC91"/>
    <mergeCell ref="AD95:AX95"/>
    <mergeCell ref="K107:AE107"/>
    <mergeCell ref="K106:AE106"/>
    <mergeCell ref="K105:AE105"/>
    <mergeCell ref="K104:AE104"/>
    <mergeCell ref="K103:AE103"/>
    <mergeCell ref="K102:AE102"/>
    <mergeCell ref="I103:J103"/>
    <mergeCell ref="I102:J102"/>
    <mergeCell ref="I101:J101"/>
    <mergeCell ref="I100:J100"/>
    <mergeCell ref="I107:J107"/>
    <mergeCell ref="I106:J106"/>
    <mergeCell ref="I105:J105"/>
    <mergeCell ref="I104:J104"/>
    <mergeCell ref="AM48:AO48"/>
    <mergeCell ref="AM47:AO47"/>
    <mergeCell ref="AM46:AO46"/>
    <mergeCell ref="AP48:AR48"/>
    <mergeCell ref="AP47:AR47"/>
    <mergeCell ref="AM59:AO59"/>
    <mergeCell ref="AM58:AO58"/>
    <mergeCell ref="AM50:AO57"/>
    <mergeCell ref="AP50:AR57"/>
    <mergeCell ref="AG61:AI61"/>
    <mergeCell ref="AG60:AI60"/>
    <mergeCell ref="AG59:AI59"/>
    <mergeCell ref="AG58:AI58"/>
    <mergeCell ref="AJ58:AL58"/>
    <mergeCell ref="J58:K58"/>
    <mergeCell ref="AJ47:AL47"/>
    <mergeCell ref="AJ46:AL46"/>
    <mergeCell ref="AG48:AI48"/>
    <mergeCell ref="L58:AF58"/>
    <mergeCell ref="AG47:AI47"/>
    <mergeCell ref="L48:AF48"/>
    <mergeCell ref="L47:AF47"/>
    <mergeCell ref="AJ50:AL57"/>
    <mergeCell ref="AG50:AI57"/>
    <mergeCell ref="BD79:BG79"/>
    <mergeCell ref="BD78:BG78"/>
    <mergeCell ref="BD77:BG77"/>
    <mergeCell ref="BD75:BG75"/>
    <mergeCell ref="BD90:BG90"/>
    <mergeCell ref="BD89:BG89"/>
    <mergeCell ref="BD87:BG87"/>
    <mergeCell ref="BD86:BG86"/>
    <mergeCell ref="BD85:BG85"/>
    <mergeCell ref="BD83:BG83"/>
    <mergeCell ref="AW3:BD3"/>
    <mergeCell ref="AV65:BC65"/>
    <mergeCell ref="BD74:BG74"/>
    <mergeCell ref="BD73:BG73"/>
    <mergeCell ref="H73:AX73"/>
    <mergeCell ref="F58:H58"/>
    <mergeCell ref="AP58:AR58"/>
    <mergeCell ref="J44:AF44"/>
    <mergeCell ref="L61:AF61"/>
    <mergeCell ref="L60:AF60"/>
    <mergeCell ref="AB10:AG10"/>
    <mergeCell ref="AH10:AL10"/>
    <mergeCell ref="AM10:AU10"/>
    <mergeCell ref="AV10:AZ10"/>
    <mergeCell ref="A10:F10"/>
    <mergeCell ref="G10:J10"/>
    <mergeCell ref="T10:U10"/>
    <mergeCell ref="W10:AA10"/>
    <mergeCell ref="B117:AV117"/>
    <mergeCell ref="B113:AV113"/>
    <mergeCell ref="B114:AV114"/>
    <mergeCell ref="B115:AV115"/>
    <mergeCell ref="B116:AV116"/>
    <mergeCell ref="B109:AV109"/>
    <mergeCell ref="B110:AV110"/>
    <mergeCell ref="B111:AV111"/>
    <mergeCell ref="B112:AV112"/>
  </mergeCells>
  <conditionalFormatting sqref="H78 H90 H94 H74 H86 H82 K23:K34">
    <cfRule type="expression" priority="1" dxfId="34" stopIfTrue="1">
      <formula>AND(AY23&gt;BB23,AY23&lt;&gt;"",BB23&lt;&gt;"")</formula>
    </cfRule>
    <cfRule type="expression" priority="2" dxfId="33" stopIfTrue="1">
      <formula>AND(AY23=BB23,AY23&lt;&gt;"",BB23&lt;&gt;"")</formula>
    </cfRule>
    <cfRule type="expression" priority="3" dxfId="0" stopIfTrue="1">
      <formula>AND(AY23&lt;BB23,AY23&lt;&gt;"",BB23&lt;&gt;"")</formula>
    </cfRule>
  </conditionalFormatting>
  <conditionalFormatting sqref="AD78 AD90 AD94 AD74 AD86 AD82 AG23:AG34">
    <cfRule type="expression" priority="4" dxfId="34" stopIfTrue="1">
      <formula>AND(BB23&gt;AY23,AY23&lt;&gt;"",BB23&lt;&gt;"")</formula>
    </cfRule>
    <cfRule type="expression" priority="5" dxfId="33" stopIfTrue="1">
      <formula>AND(BB23=AY23,AY23&lt;&gt;"",BB23&lt;&gt;"")</formula>
    </cfRule>
    <cfRule type="expression" priority="6" dxfId="0" stopIfTrue="1">
      <formula>AND(BB23&lt;AY23,AY23&lt;&gt;"",BB23&lt;&gt;"")</formula>
    </cfRule>
  </conditionalFormatting>
  <conditionalFormatting sqref="AG49:AR49 AS49:BO55 AG48:BO48 L49:AF55">
    <cfRule type="expression" priority="7" dxfId="0" stopIfTrue="1">
      <formula>$J$48=""</formula>
    </cfRule>
  </conditionalFormatting>
  <conditionalFormatting sqref="AG45:BO45">
    <cfRule type="expression" priority="8" dxfId="0" stopIfTrue="1">
      <formula>$J$46=""</formula>
    </cfRule>
  </conditionalFormatting>
  <conditionalFormatting sqref="AG46:BO46">
    <cfRule type="expression" priority="9" dxfId="0" stopIfTrue="1">
      <formula>$J$46=""</formula>
    </cfRule>
    <cfRule type="expression" priority="10" dxfId="0" stopIfTrue="1">
      <formula>$J$47=""</formula>
    </cfRule>
  </conditionalFormatting>
  <conditionalFormatting sqref="AG47:BO47">
    <cfRule type="expression" priority="11" dxfId="0" stopIfTrue="1">
      <formula>$J$47=""</formula>
    </cfRule>
    <cfRule type="expression" priority="12" dxfId="0" stopIfTrue="1">
      <formula>$J$48=""</formula>
    </cfRule>
  </conditionalFormatting>
  <conditionalFormatting sqref="AG58:BO58">
    <cfRule type="expression" priority="13" dxfId="0" stopIfTrue="1">
      <formula>$J$59=""</formula>
    </cfRule>
  </conditionalFormatting>
  <conditionalFormatting sqref="AG59:BO59">
    <cfRule type="expression" priority="14" dxfId="0" stopIfTrue="1">
      <formula>$J$59=""</formula>
    </cfRule>
    <cfRule type="expression" priority="15" dxfId="0" stopIfTrue="1">
      <formula>$J$60=""</formula>
    </cfRule>
  </conditionalFormatting>
  <conditionalFormatting sqref="AG60:BO60">
    <cfRule type="expression" priority="16" dxfId="0" stopIfTrue="1">
      <formula>$J$60=""</formula>
    </cfRule>
    <cfRule type="expression" priority="17" dxfId="0" stopIfTrue="1">
      <formula>$J$61=""</formula>
    </cfRule>
  </conditionalFormatting>
  <conditionalFormatting sqref="AG61:BO61">
    <cfRule type="expression" priority="18" dxfId="0" stopIfTrue="1">
      <formula>$J$61=""</formula>
    </cfRule>
  </conditionalFormatting>
  <conditionalFormatting sqref="L45">
    <cfRule type="expression" priority="19" dxfId="1" stopIfTrue="1">
      <formula>$AS$45=""</formula>
    </cfRule>
    <cfRule type="expression" priority="20" dxfId="0" stopIfTrue="1">
      <formula>$J$46=""</formula>
    </cfRule>
  </conditionalFormatting>
  <conditionalFormatting sqref="L46">
    <cfRule type="expression" priority="21" dxfId="1" stopIfTrue="1">
      <formula>$AS$46=""</formula>
    </cfRule>
    <cfRule type="expression" priority="22" dxfId="0" stopIfTrue="1">
      <formula>$J$46=""</formula>
    </cfRule>
    <cfRule type="expression" priority="23" dxfId="0" stopIfTrue="1">
      <formula>$J$47=""</formula>
    </cfRule>
  </conditionalFormatting>
  <conditionalFormatting sqref="L47">
    <cfRule type="expression" priority="24" dxfId="1" stopIfTrue="1">
      <formula>$AS$47=""</formula>
    </cfRule>
    <cfRule type="expression" priority="25" dxfId="0" stopIfTrue="1">
      <formula>$J$47=""</formula>
    </cfRule>
    <cfRule type="expression" priority="26" dxfId="0" stopIfTrue="1">
      <formula>$J$48=""</formula>
    </cfRule>
  </conditionalFormatting>
  <conditionalFormatting sqref="L48">
    <cfRule type="expression" priority="27" dxfId="1" stopIfTrue="1">
      <formula>$AS$48=""</formula>
    </cfRule>
    <cfRule type="expression" priority="28" dxfId="0" stopIfTrue="1">
      <formula>$J$48=""</formula>
    </cfRule>
  </conditionalFormatting>
  <conditionalFormatting sqref="L58">
    <cfRule type="expression" priority="29" dxfId="1" stopIfTrue="1">
      <formula>$AS$58=""</formula>
    </cfRule>
    <cfRule type="expression" priority="30" dxfId="0" stopIfTrue="1">
      <formula>$J$59=""</formula>
    </cfRule>
  </conditionalFormatting>
  <conditionalFormatting sqref="L59">
    <cfRule type="expression" priority="31" dxfId="1" stopIfTrue="1">
      <formula>$AS$59=""</formula>
    </cfRule>
    <cfRule type="expression" priority="32" dxfId="0" stopIfTrue="1">
      <formula>$J$59=""</formula>
    </cfRule>
    <cfRule type="expression" priority="33" dxfId="0" stopIfTrue="1">
      <formula>$J$60=""</formula>
    </cfRule>
  </conditionalFormatting>
  <conditionalFormatting sqref="L60">
    <cfRule type="expression" priority="34" dxfId="1" stopIfTrue="1">
      <formula>$AS$60=""</formula>
    </cfRule>
    <cfRule type="expression" priority="35" dxfId="0" stopIfTrue="1">
      <formula>$J$60=""</formula>
    </cfRule>
    <cfRule type="expression" priority="36" dxfId="0" stopIfTrue="1">
      <formula>$J$61=""</formula>
    </cfRule>
  </conditionalFormatting>
  <conditionalFormatting sqref="L61">
    <cfRule type="expression" priority="37" dxfId="1" stopIfTrue="1">
      <formula>$AS$61=""</formula>
    </cfRule>
    <cfRule type="expression" priority="38" dxfId="0" stopIfTrue="1">
      <formula>$J$61=""</formula>
    </cfRule>
  </conditionalFormatting>
  <dataValidations count="2">
    <dataValidation type="whole" operator="greaterThanOrEqual" allowBlank="1" showErrorMessage="1" errorTitle="Fehler" error="Nur Zahlen eingeben!" sqref="AV71:AZ71 W71:AA71 AV10:AZ10 W10:AA10">
      <formula1>0</formula1>
    </dataValidation>
    <dataValidation type="whole" allowBlank="1" showErrorMessage="1" errorTitle="Zahlen" error="Nur Zahleneingabe möglich" sqref="AY95 AY91 AY75 AY79:AY80 AY87:AY88 AY83">
      <formula1>0</formula1>
      <formula2>100</formula2>
    </dataValidation>
  </dataValidations>
  <printOptions horizontalCentered="1"/>
  <pageMargins left="0.3937007874015748" right="0.3937007874015748" top="0.3937007874015748" bottom="0.3937007874015748" header="0" footer="0"/>
  <pageSetup horizontalDpi="300" verticalDpi="300" orientation="portrait" paperSize="9" scale="66" r:id="rId1"/>
  <headerFooter alignWithMargins="0">
    <oddFooter xml:space="preserve">&amp;R&amp;P von &amp;N </oddFooter>
  </headerFooter>
  <rowBreaks count="1" manualBreakCount="1">
    <brk id="62" max="69" man="1"/>
  </rowBreaks>
  <colBreaks count="1" manualBreakCount="1">
    <brk id="68" max="11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CH56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2" width="2.8515625" style="0" bestFit="1" customWidth="1"/>
    <col min="3" max="3" width="1.8515625" style="0" bestFit="1" customWidth="1"/>
    <col min="4" max="4" width="24.57421875" style="0" bestFit="1" customWidth="1"/>
    <col min="5" max="6" width="12.57421875" style="0" bestFit="1" customWidth="1"/>
    <col min="7" max="8" width="3.421875" style="0" bestFit="1" customWidth="1"/>
    <col min="9" max="9" width="6.421875" style="0" bestFit="1" customWidth="1"/>
    <col min="10" max="10" width="3.7109375" style="0" bestFit="1" customWidth="1"/>
    <col min="11" max="11" width="11.57421875" style="0" customWidth="1"/>
    <col min="12" max="12" width="5.7109375" style="0" bestFit="1" customWidth="1"/>
    <col min="13" max="15" width="2.8515625" style="0" bestFit="1" customWidth="1"/>
    <col min="16" max="16" width="11.57421875" style="0" customWidth="1"/>
    <col min="17" max="17" width="12.57421875" style="0" bestFit="1" customWidth="1"/>
    <col min="18" max="21" width="3.00390625" style="0" bestFit="1" customWidth="1"/>
    <col min="22" max="22" width="11.57421875" style="0" customWidth="1"/>
    <col min="23" max="23" width="12.57421875" style="0" bestFit="1" customWidth="1"/>
    <col min="24" max="27" width="3.00390625" style="0" bestFit="1" customWidth="1"/>
    <col min="28" max="28" width="11.57421875" style="0" customWidth="1"/>
    <col min="29" max="29" width="17.140625" style="0" bestFit="1" customWidth="1"/>
    <col min="30" max="30" width="1.8515625" style="0" bestFit="1" customWidth="1"/>
    <col min="31" max="31" width="1.57421875" style="0" bestFit="1" customWidth="1"/>
    <col min="32" max="32" width="11.57421875" style="0" customWidth="1"/>
    <col min="33" max="34" width="1.8515625" style="0" bestFit="1" customWidth="1"/>
    <col min="35" max="35" width="3.421875" style="0" bestFit="1" customWidth="1"/>
    <col min="36" max="36" width="11.57421875" style="0" customWidth="1"/>
    <col min="37" max="37" width="1.8515625" style="0" bestFit="1" customWidth="1"/>
    <col min="38" max="40" width="3.00390625" style="0" bestFit="1" customWidth="1"/>
    <col min="41" max="41" width="7.421875" style="0" bestFit="1" customWidth="1"/>
    <col min="42" max="42" width="11.57421875" style="0" customWidth="1"/>
    <col min="43" max="43" width="1.8515625" style="0" bestFit="1" customWidth="1"/>
    <col min="44" max="46" width="3.00390625" style="0" bestFit="1" customWidth="1"/>
    <col min="47" max="47" width="11.57421875" style="0" customWidth="1"/>
    <col min="48" max="48" width="4.140625" style="0" bestFit="1" customWidth="1"/>
    <col min="49" max="51" width="3.00390625" style="0" bestFit="1" customWidth="1"/>
  </cols>
  <sheetData>
    <row r="2" spans="37:50" s="36" customFormat="1" ht="12.75">
      <c r="AK2" s="42"/>
      <c r="AL2" s="37"/>
      <c r="AM2" s="38"/>
      <c r="AN2" s="38"/>
      <c r="AO2" s="43"/>
      <c r="AP2" s="39"/>
      <c r="AQ2" s="39"/>
      <c r="AR2" s="39"/>
      <c r="AS2" s="40"/>
      <c r="AT2" s="39"/>
      <c r="AU2" s="39"/>
      <c r="AV2" s="39"/>
      <c r="AW2" s="39"/>
      <c r="AX2" s="39"/>
    </row>
    <row r="3" spans="3:86" s="36" customFormat="1" ht="12.75">
      <c r="C3" s="151">
        <v>1</v>
      </c>
      <c r="D3" s="151">
        <v>2</v>
      </c>
      <c r="E3" s="151">
        <v>3</v>
      </c>
      <c r="F3" s="43">
        <v>4</v>
      </c>
      <c r="G3" s="43">
        <v>5</v>
      </c>
      <c r="H3" s="43">
        <v>6</v>
      </c>
      <c r="I3" s="43">
        <v>7</v>
      </c>
      <c r="J3" s="43">
        <v>8</v>
      </c>
      <c r="K3" s="43">
        <v>9</v>
      </c>
      <c r="L3" s="152">
        <v>10</v>
      </c>
      <c r="M3" s="43">
        <v>11</v>
      </c>
      <c r="N3" s="153">
        <v>12</v>
      </c>
      <c r="O3" s="43">
        <v>13</v>
      </c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41"/>
      <c r="AW3" s="41"/>
      <c r="AX3" s="39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</row>
    <row r="4" spans="2:86" s="36" customFormat="1" ht="162.75">
      <c r="B4" s="43"/>
      <c r="C4" s="151"/>
      <c r="D4" s="151"/>
      <c r="E4" s="151"/>
      <c r="F4" s="151"/>
      <c r="G4" s="43" t="s">
        <v>54</v>
      </c>
      <c r="H4" s="43" t="s">
        <v>14</v>
      </c>
      <c r="I4" s="151" t="s">
        <v>55</v>
      </c>
      <c r="J4" s="151" t="s">
        <v>56</v>
      </c>
      <c r="K4" s="43"/>
      <c r="L4" s="151" t="s">
        <v>57</v>
      </c>
      <c r="M4" s="43" t="s">
        <v>74</v>
      </c>
      <c r="N4" s="153" t="s">
        <v>21</v>
      </c>
      <c r="O4" s="43" t="s">
        <v>22</v>
      </c>
      <c r="Q4" s="162" t="s">
        <v>23</v>
      </c>
      <c r="R4" s="163" t="str">
        <f>Q5</f>
        <v>SpVgg05/99Bomber Bad Homburg</v>
      </c>
      <c r="S4" s="163" t="str">
        <f>Q6</f>
        <v>ETB SW Essen </v>
      </c>
      <c r="T4" s="163" t="str">
        <f>Q7</f>
        <v>FC Gießen</v>
      </c>
      <c r="U4" s="163" t="str">
        <f>Q8</f>
        <v>SG Rosenhöhe 1895 Offenbach eV</v>
      </c>
      <c r="V4" s="164"/>
      <c r="W4" s="162" t="s">
        <v>55</v>
      </c>
      <c r="X4" s="163" t="str">
        <f>W5</f>
        <v>SpVgg05/99Bomber Bad Homburg</v>
      </c>
      <c r="Y4" s="163" t="str">
        <f>W6</f>
        <v>ETB SW Essen </v>
      </c>
      <c r="Z4" s="163" t="str">
        <f>W7</f>
        <v>FC Gießen</v>
      </c>
      <c r="AA4" s="163" t="str">
        <f>W8</f>
        <v>SG Rosenhöhe 1895 Offenbach eV</v>
      </c>
      <c r="AB4" s="164"/>
      <c r="AC4" s="164"/>
      <c r="AD4" s="164"/>
      <c r="AE4" s="164"/>
      <c r="AF4" s="164"/>
      <c r="AG4" s="165"/>
      <c r="AH4" s="166"/>
      <c r="AI4" s="166"/>
      <c r="AJ4" s="167"/>
      <c r="AK4" s="168" t="e">
        <f>MATCH(1,AD5:AD8,0)</f>
        <v>#N/A</v>
      </c>
      <c r="AL4" s="169"/>
      <c r="AM4" s="170"/>
      <c r="AN4" s="170"/>
      <c r="AO4" s="170"/>
      <c r="AP4" s="167"/>
      <c r="AQ4" s="171" t="e">
        <f ca="1">MATCH(1,OFFSET($AD$5:$AD$8,AK4,0),0)+AK4</f>
        <v>#N/A</v>
      </c>
      <c r="AR4" s="170"/>
      <c r="AS4" s="170"/>
      <c r="AT4" s="170"/>
      <c r="AU4" s="170"/>
      <c r="AV4" s="171" t="e">
        <f ca="1">MATCH(1,OFFSET($AD$5:$AD$8,AQ4,0),0)+AQ4</f>
        <v>#N/A</v>
      </c>
      <c r="AW4" s="170"/>
      <c r="AX4" s="170"/>
      <c r="AY4" s="170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</row>
    <row r="5" spans="2:86" s="36" customFormat="1" ht="12.75">
      <c r="B5" s="43">
        <v>1</v>
      </c>
      <c r="C5" s="151">
        <f>RANK(D5,$D$5:$D$8,1)</f>
        <v>1</v>
      </c>
      <c r="D5" s="151">
        <f>E5+ROW()/1000</f>
        <v>1.005</v>
      </c>
      <c r="E5" s="151">
        <f>RANK(K5,$K$5:$K$8)</f>
        <v>1</v>
      </c>
      <c r="F5" s="43" t="str">
        <f>VLOOKUP(B5,Ergebniseingabe!$C$19:$X$22,2,0)</f>
        <v>SpVgg05/99Bomber Bad Homburg</v>
      </c>
      <c r="G5" s="39">
        <f>SUMPRODUCT((F5=Ergebniseingabe!$L$27:$AF$38)*(Ergebniseingabe!$BC$27:$BC$38))+SUMPRODUCT((F5=Ergebniseingabe!$AH$27:$BB$38)*(Ergebniseingabe!$BF$27:$BF$38))</f>
        <v>0</v>
      </c>
      <c r="H5" s="39">
        <f>SUMPRODUCT((F5=Ergebniseingabe!$L$27:$AF$38)*(Ergebniseingabe!$BF$27:$BF$38))+SUMPRODUCT((F5=Ergebniseingabe!$AH$27:$BB$38)*(Ergebniseingabe!$BC$27:$BC$38))</f>
        <v>0</v>
      </c>
      <c r="I5" s="39">
        <f>(SUMPRODUCT((F5=Ergebniseingabe!$L$27:$AF$38)*((Ergebniseingabe!$BC$27:$BC$38)&gt;(Ergebniseingabe!$BF$27:$BF$38)))+SUMPRODUCT((F5=Ergebniseingabe!$AH$27:$BB$38)*((Ergebniseingabe!$BF$27:$BF$38)&gt;(Ergebniseingabe!$BC$27:$BC$38))))*3+SUMPRODUCT(((F5=Ergebniseingabe!$L$27:$AF$38)+(F5=Ergebniseingabe!$AH$27:$BB$38))*((Ergebniseingabe!$BF$27:$BF$38)=(Ergebniseingabe!$BC$27:$BC$38))*NOT(ISBLANK(Ergebniseingabe!$BC$27:$BC$38)))</f>
        <v>0</v>
      </c>
      <c r="J5" s="40">
        <f>G5-H5</f>
        <v>0</v>
      </c>
      <c r="K5" s="190">
        <f>AC5+AI5+AO5</f>
        <v>0</v>
      </c>
      <c r="L5" s="39">
        <f>SUMPRODUCT((Ergebniseingabe!$L$27:$AF$38=F5)*(Ergebniseingabe!$BC$27:$BC$38&lt;&gt;""))+SUMPRODUCT((Ergebniseingabe!$AH$27:$BB$38=F5)*(Ergebniseingabe!$BF$27:$BF$38&lt;&gt;""))</f>
        <v>0</v>
      </c>
      <c r="M5" s="39">
        <f>SUMPRODUCT((Ergebniseingabe!$L$27:$AF$38=F5)*(Ergebniseingabe!$BC$27:$BC$38&gt;Ergebniseingabe!$BF$27:$BF$38))+SUMPRODUCT((Ergebniseingabe!$AH$27:$BB$38=F5)*(Ergebniseingabe!$BC$27:$BC$38&lt;Ergebniseingabe!$BF$27:$BF$38))</f>
        <v>0</v>
      </c>
      <c r="N5" s="39">
        <f>SUMPRODUCT((Ergebniseingabe!$L$27:$BB$38=F5)*(Ergebniseingabe!$BC$27:$BC$38=Ergebniseingabe!$BF$27:$BF$38)*(Ergebniseingabe!$BC$27:$BC$38&lt;&gt;"")*(Ergebniseingabe!$BF$27:$BF$38&lt;&gt;""))</f>
        <v>0</v>
      </c>
      <c r="O5" s="39">
        <f>SUMPRODUCT((Ergebniseingabe!$L$27:$AF$38=F5)*(Ergebniseingabe!$BC$27:$BC$38&lt;Ergebniseingabe!$BF$27:$BF$38))+SUMPRODUCT((Ergebniseingabe!$AH$27:$BB$38=F5)*(Ergebniseingabe!$BC$27:$BC$38&gt;Ergebniseingabe!$BF$27:$BF$38))</f>
        <v>0</v>
      </c>
      <c r="Q5" s="172" t="str">
        <f>$F$5</f>
        <v>SpVgg05/99Bomber Bad Homburg</v>
      </c>
      <c r="R5" s="173"/>
      <c r="S5" s="174">
        <f>IF(AND(Q5&amp;$S$4=VLOOKUP(Q5&amp;$S$4,$D$23:$I$46,1,0),VLOOKUP(Q5&amp;$S$4,$D$23:$I$46,6,0)&lt;&gt;""),VLOOKUP(Q5&amp;$S$4,$D$23:$I$46,6,0),)</f>
        <v>0</v>
      </c>
      <c r="T5" s="174">
        <f>IF(AND(Q5&amp;$T$4=VLOOKUP(Q5&amp;$T$4,$D$23:$I$46,1,0),VLOOKUP(Q5&amp;$T$4,$D$23:$I$46,6,0)&lt;&gt;""),VLOOKUP(Q5&amp;$T$4,$D$23:$I$46,6,0),)</f>
        <v>0</v>
      </c>
      <c r="U5" s="174">
        <f>IF(AND(Q5&amp;$U$4=VLOOKUP(Q5&amp;$U$4,$D$23:$I$46,1,0),VLOOKUP(Q5&amp;$U$4,$D$23:$I$46,6,0)&lt;&gt;""),VLOOKUP(Q5&amp;$U$4,$D$23:$I$46,6,0),)</f>
        <v>0</v>
      </c>
      <c r="V5" s="164"/>
      <c r="W5" s="172" t="str">
        <f>Q5</f>
        <v>SpVgg05/99Bomber Bad Homburg</v>
      </c>
      <c r="X5" s="173"/>
      <c r="Y5" s="174">
        <f>IF(AND(ISNUMBER(S5),ISNUMBER(R6)),IF(S5&gt;R6,3,IF(S5=R6,1,0)),0)</f>
        <v>1</v>
      </c>
      <c r="Z5" s="174">
        <f>IF(AND(ISNUMBER(T5),ISNUMBER(R7)),IF(T5&gt;R7,3,IF(T5=R7,1,0)),0)</f>
        <v>1</v>
      </c>
      <c r="AA5" s="174">
        <f>IF(AND(ISNUMBER(U5),ISNUMBER(R8)),IF(U5&gt;R8,3,IF(U5=R8,1,0)),0)</f>
        <v>1</v>
      </c>
      <c r="AB5" s="164"/>
      <c r="AC5" s="175">
        <f>I5*100000+J5*1000+G5</f>
        <v>0</v>
      </c>
      <c r="AD5" s="175">
        <f>COUNTIF(AC5:AC8,AC5)</f>
        <v>4</v>
      </c>
      <c r="AE5" s="175">
        <f>IF(AD5=1,"x","")</f>
      </c>
      <c r="AF5" s="164"/>
      <c r="AG5" s="176">
        <f>IF(AE5="x",1,IF(AC6=AC5,2,IF(AC7=AC5,3,4)))</f>
        <v>2</v>
      </c>
      <c r="AH5" s="168">
        <f>INDEX(X5:AA5,1,AG5)</f>
        <v>1</v>
      </c>
      <c r="AI5" s="177">
        <f>IF(OR($AD$9=2,$AD$9=4),AH5/10,0)</f>
        <v>0</v>
      </c>
      <c r="AJ5" s="167"/>
      <c r="AK5" s="178"/>
      <c r="AL5" s="168" t="e">
        <f>I5-INDEX(X5:AA5,1,$AK$4)-AR5-AW5</f>
        <v>#N/A</v>
      </c>
      <c r="AM5" s="168" t="e">
        <f>J5-INDEX(R5:U5,1,AK4)-INDEX(R5:R8,AK4,1)-ABS(AS5)-ABS(AX5)</f>
        <v>#N/A</v>
      </c>
      <c r="AN5" s="168" t="e">
        <f>G5-INDEX(R5:U5,1,$AK$4)-AT5-AY5</f>
        <v>#N/A</v>
      </c>
      <c r="AO5" s="179">
        <f>IF(OR($AD$9&lt;&gt;3,AE5="x"),0,AL5/10+AM5/1000+AN5/100000)</f>
        <v>0</v>
      </c>
      <c r="AP5" s="167"/>
      <c r="AQ5" s="180"/>
      <c r="AR5" s="168">
        <f>IF(ISNA($AQ$4),0,INDEX(X5:AA5,1,$AQ$4))</f>
        <v>0</v>
      </c>
      <c r="AS5" s="168">
        <f>IF(ISNA($AQ$4),0,(INDEX(R5:U5,1,AQ4)-INDEX(R5:R8,AQ4,1)))</f>
        <v>0</v>
      </c>
      <c r="AT5" s="168">
        <f>IF(ISNA($AQ$4),0,INDEX(R5:U5,1,$AQ$4))</f>
        <v>0</v>
      </c>
      <c r="AU5" s="166"/>
      <c r="AV5" s="180"/>
      <c r="AW5" s="168">
        <f>IF(ISNA($AV$4),0,INDEX(X5:AA5,1,$AV$4))</f>
        <v>0</v>
      </c>
      <c r="AX5" s="168">
        <f>IF(ISNA($AV$4),0,(INDEX(R5:U5,1,AV4)-INDEX(R5:R8,AV4,1)))</f>
        <v>0</v>
      </c>
      <c r="AY5" s="168">
        <f>IF(ISNA($AV$4),0,INDEX(R5:U5,1,$AV$4))</f>
        <v>0</v>
      </c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</row>
    <row r="6" spans="2:86" s="36" customFormat="1" ht="12.75">
      <c r="B6" s="43">
        <v>2</v>
      </c>
      <c r="C6" s="151">
        <f>RANK(D6,$D$5:$D$8,1)</f>
        <v>2</v>
      </c>
      <c r="D6" s="151">
        <f>E6+ROW()/1000</f>
        <v>1.006</v>
      </c>
      <c r="E6" s="151">
        <f>RANK(K6,$K$5:$K$8)</f>
        <v>1</v>
      </c>
      <c r="F6" s="43" t="str">
        <f>VLOOKUP(B6,Ergebniseingabe!$C$19:$X$22,2,0)</f>
        <v>ETB SW Essen </v>
      </c>
      <c r="G6" s="39">
        <f>SUMPRODUCT((F6=Ergebniseingabe!$L$27:$AF$38)*(Ergebniseingabe!$BC$27:$BC$38))+SUMPRODUCT((F6=Ergebniseingabe!$AH$27:$BB$38)*(Ergebniseingabe!$BF$27:$BF$38))</f>
        <v>0</v>
      </c>
      <c r="H6" s="39">
        <f>SUMPRODUCT((F6=Ergebniseingabe!$L$27:$AF$38)*(Ergebniseingabe!$BF$27:$BF$38))+SUMPRODUCT((F6=Ergebniseingabe!$AH$27:$BB$38)*(Ergebniseingabe!$BC$27:$BC$38))</f>
        <v>0</v>
      </c>
      <c r="I6" s="39">
        <f>(SUMPRODUCT((F6=Ergebniseingabe!$L$27:$AF$38)*((Ergebniseingabe!$BC$27:$BC$38)&gt;(Ergebniseingabe!$BF$27:$BF$38)))+SUMPRODUCT((F6=Ergebniseingabe!$AH$27:$BB$38)*((Ergebniseingabe!$BF$27:$BF$38)&gt;(Ergebniseingabe!$BC$27:$BC$38))))*3+SUMPRODUCT(((F6=Ergebniseingabe!$L$27:$AF$38)+(F6=Ergebniseingabe!$AH$27:$BB$38))*((Ergebniseingabe!$BF$27:$BF$38)=(Ergebniseingabe!$BC$27:$BC$38))*NOT(ISBLANK(Ergebniseingabe!$BC$27:$BC$38)))</f>
        <v>0</v>
      </c>
      <c r="J6" s="40">
        <f>G6-H6</f>
        <v>0</v>
      </c>
      <c r="K6" s="190">
        <f>AC6+AI6+AO6</f>
        <v>0</v>
      </c>
      <c r="L6" s="39">
        <f>SUMPRODUCT((Ergebniseingabe!$L$27:$AF$38=F6)*(Ergebniseingabe!$BC$27:$BC$38&lt;&gt;""))+SUMPRODUCT((Ergebniseingabe!$AH$27:$BB$38=F6)*(Ergebniseingabe!$BF$27:$BF$38&lt;&gt;""))</f>
        <v>0</v>
      </c>
      <c r="M6" s="39">
        <f>SUMPRODUCT((Ergebniseingabe!$L$27:$AF$38=F6)*(Ergebniseingabe!$BC$27:$BC$38&gt;Ergebniseingabe!$BF$27:$BF$38))+SUMPRODUCT((Ergebniseingabe!$AH$27:$BB$38=F6)*(Ergebniseingabe!$BC$27:$BC$38&lt;Ergebniseingabe!$BF$27:$BF$38))</f>
        <v>0</v>
      </c>
      <c r="N6" s="39">
        <f>SUMPRODUCT((Ergebniseingabe!$L$27:$BB$38=F6)*(Ergebniseingabe!$BC$27:$BC$38=Ergebniseingabe!$BF$27:$BF$38)*(Ergebniseingabe!$BC$27:$BC$38&lt;&gt;"")*(Ergebniseingabe!$BF$27:$BF$38&lt;&gt;""))</f>
        <v>0</v>
      </c>
      <c r="O6" s="39">
        <f>SUMPRODUCT((Ergebniseingabe!$L$27:$AF$38=F6)*(Ergebniseingabe!$BC$27:$BC$38&lt;Ergebniseingabe!$BF$27:$BF$38))+SUMPRODUCT((Ergebniseingabe!$AH$27:$BB$38=F6)*(Ergebniseingabe!$BC$27:$BC$38&gt;Ergebniseingabe!$BF$27:$BF$38))</f>
        <v>0</v>
      </c>
      <c r="Q6" s="172" t="str">
        <f>$F$6</f>
        <v>ETB SW Essen </v>
      </c>
      <c r="R6" s="174">
        <f>IF(AND(Q6&amp;$R$4=VLOOKUP(Q6&amp;$R$4,$D$23:$I$46,1,0),VLOOKUP(Q6&amp;$R$4,$D$23:$I$46,6,0)&lt;&gt;""),VLOOKUP(Q6&amp;$R$4,$D$23:$I$46,6,0),)</f>
        <v>0</v>
      </c>
      <c r="S6" s="173"/>
      <c r="T6" s="174">
        <f>IF(AND(Q6&amp;$T$4=VLOOKUP(Q6&amp;$T$4,$D$23:$I$46,1,0),VLOOKUP(Q6&amp;$T$4,$D$23:$I$46,6,0)&lt;&gt;""),VLOOKUP(Q6&amp;$T$4,$D$23:$I$46,6,0),)</f>
        <v>0</v>
      </c>
      <c r="U6" s="174">
        <f>IF(AND(Q6&amp;$U$4=VLOOKUP(Q6&amp;$U$4,$D$23:$I$46,1,0),VLOOKUP(Q6&amp;$U$4,$D$23:$I$46,6,0)&lt;&gt;""),VLOOKUP(Q6&amp;$U$4,$D$23:$I$46,6,0),)</f>
        <v>0</v>
      </c>
      <c r="V6" s="164"/>
      <c r="W6" s="181" t="str">
        <f>Q6</f>
        <v>ETB SW Essen </v>
      </c>
      <c r="X6" s="174">
        <f>IF(AND(ISNUMBER(R6),ISNUMBER(S5)),IF(R6&gt;S5,3,IF(R6=S5,1,0)),0)</f>
        <v>1</v>
      </c>
      <c r="Y6" s="173"/>
      <c r="Z6" s="174">
        <f>IF(AND(ISNUMBER(T6),ISNUMBER(S7)),IF(T6&gt;S7,3,IF(T6=S7,1,0)),0)</f>
        <v>1</v>
      </c>
      <c r="AA6" s="174">
        <f>IF(AND(ISNUMBER(U6),ISNUMBER(S8)),IF(U6&gt;S8,3,IF(U6=S8,1,0)),0)</f>
        <v>1</v>
      </c>
      <c r="AB6" s="164"/>
      <c r="AC6" s="175">
        <f>I6*100000+J6*1000+G6</f>
        <v>0</v>
      </c>
      <c r="AD6" s="182">
        <f>COUNTIF(AC5:AC8,AC6)</f>
        <v>4</v>
      </c>
      <c r="AE6" s="182">
        <f>IF(AD6=1,"x","")</f>
      </c>
      <c r="AF6" s="164"/>
      <c r="AG6" s="176">
        <f>IF(AE6="x",2,IF(AC7=AC6,3,IF(AC8=AC6,4,1)))</f>
        <v>3</v>
      </c>
      <c r="AH6" s="168">
        <f>INDEX(X6:AA6,1,AG6)</f>
        <v>1</v>
      </c>
      <c r="AI6" s="177">
        <f>IF(OR($AD$9=2,$AD$9=4),AH6/10,0)</f>
        <v>0</v>
      </c>
      <c r="AJ6" s="167"/>
      <c r="AK6" s="178"/>
      <c r="AL6" s="168" t="e">
        <f>I6-INDEX(X6:AA6,1,$AK$4)-AR6-AW6</f>
        <v>#N/A</v>
      </c>
      <c r="AM6" s="168" t="e">
        <f>J6-INDEX(R6:U6,1,AK4)-INDEX(S5:S8,AK4,1)-ABS(AS6)-ABS(AX6)</f>
        <v>#N/A</v>
      </c>
      <c r="AN6" s="168" t="e">
        <f>G6-INDEX(R6:U6,1,$AK$4)-AT6-AY6</f>
        <v>#N/A</v>
      </c>
      <c r="AO6" s="179">
        <f>IF(OR($AD$9&lt;&gt;3,AE6="x"),0,AL6/10+AM6/1000+AN6/100000)</f>
        <v>0</v>
      </c>
      <c r="AP6" s="167"/>
      <c r="AQ6" s="180"/>
      <c r="AR6" s="168">
        <f>IF(ISNA($AQ$4),0,INDEX(X6:AA6,1,$AQ$4))</f>
        <v>0</v>
      </c>
      <c r="AS6" s="168">
        <f>IF(ISNA($AQ$4),0,(INDEX(R6:U6,1,AQ4)-INDEX(S5:S8,AQ4,1)))</f>
        <v>0</v>
      </c>
      <c r="AT6" s="168">
        <f>IF(ISNA($AQ$4),0,INDEX(R6:U6,1,$AQ$4))</f>
        <v>0</v>
      </c>
      <c r="AU6" s="166"/>
      <c r="AV6" s="180"/>
      <c r="AW6" s="168">
        <f>IF(ISNA($AV$4),0,INDEX(X6:AA6,1,$AV$4))</f>
        <v>0</v>
      </c>
      <c r="AX6" s="168">
        <f>IF(ISNA($AV$4),0,(INDEX(R6:U6,1,AV4)-INDEX(S5:S8,AV4,1)))</f>
        <v>0</v>
      </c>
      <c r="AY6" s="168">
        <f>IF(ISNA($AV$4),0,INDEX(R6:U6,1,$AV$4))</f>
        <v>0</v>
      </c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</row>
    <row r="7" spans="2:86" s="36" customFormat="1" ht="12.75">
      <c r="B7" s="43">
        <v>3</v>
      </c>
      <c r="C7" s="151">
        <f>RANK(D7,$D$5:$D$8,1)</f>
        <v>3</v>
      </c>
      <c r="D7" s="151">
        <f>E7+ROW()/1000</f>
        <v>1.007</v>
      </c>
      <c r="E7" s="151">
        <f>RANK(K7,$K$5:$K$8)</f>
        <v>1</v>
      </c>
      <c r="F7" s="43" t="str">
        <f>VLOOKUP(B7,Ergebniseingabe!$C$19:$X$22,2,0)</f>
        <v>FC Gießen</v>
      </c>
      <c r="G7" s="39">
        <f>SUMPRODUCT((F7=Ergebniseingabe!$L$27:$AF$38)*(Ergebniseingabe!$BC$27:$BC$38))+SUMPRODUCT((F7=Ergebniseingabe!$AH$27:$BB$38)*(Ergebniseingabe!$BF$27:$BF$38))</f>
        <v>0</v>
      </c>
      <c r="H7" s="39">
        <f>SUMPRODUCT((F7=Ergebniseingabe!$L$27:$AF$38)*(Ergebniseingabe!$BF$27:$BF$38))+SUMPRODUCT((F7=Ergebniseingabe!$AH$27:$BB$38)*(Ergebniseingabe!$BC$27:$BC$38))</f>
        <v>0</v>
      </c>
      <c r="I7" s="39">
        <f>(SUMPRODUCT((F7=Ergebniseingabe!$L$27:$AF$38)*((Ergebniseingabe!$BC$27:$BC$38)&gt;(Ergebniseingabe!$BF$27:$BF$38)))+SUMPRODUCT((F7=Ergebniseingabe!$AH$27:$BB$38)*((Ergebniseingabe!$BF$27:$BF$38)&gt;(Ergebniseingabe!$BC$27:$BC$38))))*3+SUMPRODUCT(((F7=Ergebniseingabe!$L$27:$AF$38)+(F7=Ergebniseingabe!$AH$27:$BB$38))*((Ergebniseingabe!$BF$27:$BF$38)=(Ergebniseingabe!$BC$27:$BC$38))*NOT(ISBLANK(Ergebniseingabe!$BC$27:$BC$38)))</f>
        <v>0</v>
      </c>
      <c r="J7" s="40">
        <f>G7-H7</f>
        <v>0</v>
      </c>
      <c r="K7" s="190">
        <f>AC7+AI7+AO7</f>
        <v>0</v>
      </c>
      <c r="L7" s="39">
        <f>SUMPRODUCT((Ergebniseingabe!$L$27:$AF$38=F7)*(Ergebniseingabe!$BC$27:$BC$38&lt;&gt;""))+SUMPRODUCT((Ergebniseingabe!$AH$27:$BB$38=F7)*(Ergebniseingabe!$BF$27:$BF$38&lt;&gt;""))</f>
        <v>0</v>
      </c>
      <c r="M7" s="39">
        <f>SUMPRODUCT((Ergebniseingabe!$L$27:$AF$38=F7)*(Ergebniseingabe!$BC$27:$BC$38&gt;Ergebniseingabe!$BF$27:$BF$38))+SUMPRODUCT((Ergebniseingabe!$AH$27:$BB$38=F7)*(Ergebniseingabe!$BC$27:$BC$38&lt;Ergebniseingabe!$BF$27:$BF$38))</f>
        <v>0</v>
      </c>
      <c r="N7" s="39">
        <f>SUMPRODUCT((Ergebniseingabe!$L$27:$BB$38=F7)*(Ergebniseingabe!$BC$27:$BC$38=Ergebniseingabe!$BF$27:$BF$38)*(Ergebniseingabe!$BC$27:$BC$38&lt;&gt;"")*(Ergebniseingabe!$BF$27:$BF$38&lt;&gt;""))</f>
        <v>0</v>
      </c>
      <c r="O7" s="39">
        <f>SUMPRODUCT((Ergebniseingabe!$L$27:$AF$38=F7)*(Ergebniseingabe!$BC$27:$BC$38&lt;Ergebniseingabe!$BF$27:$BF$38))+SUMPRODUCT((Ergebniseingabe!$AH$27:$BB$38=F7)*(Ergebniseingabe!$BC$27:$BC$38&gt;Ergebniseingabe!$BF$27:$BF$38))</f>
        <v>0</v>
      </c>
      <c r="Q7" s="172" t="str">
        <f>$F$7</f>
        <v>FC Gießen</v>
      </c>
      <c r="R7" s="174">
        <f>IF(AND(Q7&amp;$R$4=VLOOKUP(Q7&amp;$R$4,$D$23:$I$46,1,0),VLOOKUP(Q7&amp;$R$4,$D$23:$I$46,6,0)&lt;&gt;""),VLOOKUP(Q7&amp;$R$4,$D$23:$I$46,6,0),)</f>
        <v>0</v>
      </c>
      <c r="S7" s="174">
        <f>IF(AND(Q7&amp;$S$4=VLOOKUP(Q7&amp;$S$4,$D$23:$I$46,1,0),VLOOKUP(Q7&amp;$S$4,$D$23:$I$46,6,0)&lt;&gt;""),VLOOKUP(Q7&amp;$S$4,$D$23:$I$46,6,0),)</f>
        <v>0</v>
      </c>
      <c r="T7" s="173"/>
      <c r="U7" s="174">
        <f>IF(AND(Q7&amp;$U$4=VLOOKUP(Q7&amp;$U$4,$D$23:$I$46,1,0),VLOOKUP(Q7&amp;$U$4,$D$23:$I$46,6,0)&lt;&gt;""),VLOOKUP(Q7&amp;$U$4,$D$23:$I$46,6,0),)</f>
        <v>0</v>
      </c>
      <c r="V7" s="164"/>
      <c r="W7" s="181" t="str">
        <f>Q7</f>
        <v>FC Gießen</v>
      </c>
      <c r="X7" s="174">
        <f>IF(AND(ISNUMBER(R7),ISNUMBER(T5)),IF(R7&gt;T5,3,IF(R7=T5,1,0)),0)</f>
        <v>1</v>
      </c>
      <c r="Y7" s="174">
        <f>IF(AND(ISNUMBER(S7),ISNUMBER(T6)),IF(S7&gt;T6,3,IF(S7=T6,1,0)),0)</f>
        <v>1</v>
      </c>
      <c r="Z7" s="173"/>
      <c r="AA7" s="174">
        <f>IF(AND(ISNUMBER(U7),ISNUMBER(T8)),IF(U7&gt;T8,3,IF(U7=T8,1,0)),0)</f>
        <v>1</v>
      </c>
      <c r="AB7" s="164"/>
      <c r="AC7" s="175">
        <f>I7*100000+J7*1000+G7</f>
        <v>0</v>
      </c>
      <c r="AD7" s="183">
        <f>COUNTIF(AC5:AC8,AC7)</f>
        <v>4</v>
      </c>
      <c r="AE7" s="182">
        <f>IF(AD7=1,"x","")</f>
      </c>
      <c r="AF7" s="164"/>
      <c r="AG7" s="176">
        <f>IF(AE7="x",3,IF(AC8=AC7,4,IF(AC6=AC7,2,1)))</f>
        <v>4</v>
      </c>
      <c r="AH7" s="168">
        <f>INDEX(X7:AA7,1,AG7)</f>
        <v>1</v>
      </c>
      <c r="AI7" s="177">
        <f>IF(OR($AD$9=2,$AD$9=4),AH7/10,0)</f>
        <v>0</v>
      </c>
      <c r="AJ7" s="167"/>
      <c r="AK7" s="178"/>
      <c r="AL7" s="168" t="e">
        <f>I7-INDEX(X7:AA7,1,$AK$4)-AR7-AW7</f>
        <v>#N/A</v>
      </c>
      <c r="AM7" s="168" t="e">
        <f>J7-INDEX(R7:U7,1,AK4)-INDEX(T5:T8,AK4,1)-ABS(AS7)-ABS(AX7)</f>
        <v>#N/A</v>
      </c>
      <c r="AN7" s="168" t="e">
        <f>G7-INDEX(R7:U7,1,$AK$4)-AT7-AY7</f>
        <v>#N/A</v>
      </c>
      <c r="AO7" s="179">
        <f>IF(OR($AD$9&lt;&gt;3,AE7="x"),0,AL7/10+AM7/1000+AN7/100000)</f>
        <v>0</v>
      </c>
      <c r="AP7" s="167"/>
      <c r="AQ7" s="180"/>
      <c r="AR7" s="168">
        <f>IF(ISNA($AQ$4),0,INDEX(X7:AA7,1,$AQ$4))</f>
        <v>0</v>
      </c>
      <c r="AS7" s="168">
        <f>IF(ISNA($AQ$4),0,(INDEX(R7:U7,1,AQ4)-INDEX(T5:T8,AQ4,1)))</f>
        <v>0</v>
      </c>
      <c r="AT7" s="168">
        <f>IF(ISNA($AQ$4),0,INDEX(R7:U7,1,$AQ$4))</f>
        <v>0</v>
      </c>
      <c r="AU7" s="166"/>
      <c r="AV7" s="180"/>
      <c r="AW7" s="168">
        <f>IF(ISNA($AV$4),0,INDEX(X7:AA7,1,$AV$4))</f>
        <v>0</v>
      </c>
      <c r="AX7" s="168">
        <f>IF(ISNA($AV$4),0,(INDEX(R7:U7,1,AV4)-INDEX(T5:T8,AV4,1)))</f>
        <v>0</v>
      </c>
      <c r="AY7" s="168">
        <f>IF(ISNA($AV$4),0,INDEX(R7:U7,1,$AV$4))</f>
        <v>0</v>
      </c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</row>
    <row r="8" spans="2:86" s="36" customFormat="1" ht="12.75">
      <c r="B8" s="43">
        <v>4</v>
      </c>
      <c r="C8" s="151">
        <f>RANK(D8,$D$5:$D$8,1)</f>
        <v>4</v>
      </c>
      <c r="D8" s="151">
        <f>E8+ROW()/1000</f>
        <v>1.008</v>
      </c>
      <c r="E8" s="151">
        <f>RANK(K8,$K$5:$K$8)</f>
        <v>1</v>
      </c>
      <c r="F8" s="43" t="str">
        <f>VLOOKUP(B8,Ergebniseingabe!$C$19:$X$22,2,0)</f>
        <v>SG Rosenhöhe 1895 Offenbach eV</v>
      </c>
      <c r="G8" s="39">
        <f>SUMPRODUCT((F8=Ergebniseingabe!$L$27:$AF$38)*(Ergebniseingabe!$BC$27:$BC$38))+SUMPRODUCT((F8=Ergebniseingabe!$AH$27:$BB$38)*(Ergebniseingabe!$BF$27:$BF$38))</f>
        <v>0</v>
      </c>
      <c r="H8" s="39">
        <f>SUMPRODUCT((F8=Ergebniseingabe!$L$27:$AF$38)*(Ergebniseingabe!$BF$27:$BF$38))+SUMPRODUCT((F8=Ergebniseingabe!$AH$27:$BB$38)*(Ergebniseingabe!$BC$27:$BC$38))</f>
        <v>0</v>
      </c>
      <c r="I8" s="39">
        <f>(SUMPRODUCT((F8=Ergebniseingabe!$L$27:$AF$38)*((Ergebniseingabe!$BC$27:$BC$38)&gt;(Ergebniseingabe!$BF$27:$BF$38)))+SUMPRODUCT((F8=Ergebniseingabe!$AH$27:$BB$38)*((Ergebniseingabe!$BF$27:$BF$38)&gt;(Ergebniseingabe!$BC$27:$BC$38))))*3+SUMPRODUCT(((F8=Ergebniseingabe!$L$27:$AF$38)+(F8=Ergebniseingabe!$AH$27:$BB$38))*((Ergebniseingabe!$BF$27:$BF$38)=(Ergebniseingabe!$BC$27:$BC$38))*NOT(ISBLANK(Ergebniseingabe!$BC$27:$BC$38)))</f>
        <v>0</v>
      </c>
      <c r="J8" s="40">
        <f>G8-H8</f>
        <v>0</v>
      </c>
      <c r="K8" s="190">
        <f>AC8+AI8+AO8</f>
        <v>0</v>
      </c>
      <c r="L8" s="39">
        <f>SUMPRODUCT((Ergebniseingabe!$L$27:$AF$38=F8)*(Ergebniseingabe!$BC$27:$BC$38&lt;&gt;""))+SUMPRODUCT((Ergebniseingabe!$AH$27:$BB$38=F8)*(Ergebniseingabe!$BF$27:$BF$38&lt;&gt;""))</f>
        <v>0</v>
      </c>
      <c r="M8" s="39">
        <f>SUMPRODUCT((Ergebniseingabe!$L$27:$AF$38=F8)*(Ergebniseingabe!$BC$27:$BC$38&gt;Ergebniseingabe!$BF$27:$BF$38))+SUMPRODUCT((Ergebniseingabe!$AH$27:$BB$38=F8)*(Ergebniseingabe!$BC$27:$BC$38&lt;Ergebniseingabe!$BF$27:$BF$38))</f>
        <v>0</v>
      </c>
      <c r="N8" s="39">
        <f>SUMPRODUCT((Ergebniseingabe!$L$27:$BB$38=F8)*(Ergebniseingabe!$BC$27:$BC$38=Ergebniseingabe!$BF$27:$BF$38)*(Ergebniseingabe!$BC$27:$BC$38&lt;&gt;"")*(Ergebniseingabe!$BF$27:$BF$38&lt;&gt;""))</f>
        <v>0</v>
      </c>
      <c r="O8" s="39">
        <f>SUMPRODUCT((Ergebniseingabe!$L$27:$AF$38=F8)*(Ergebniseingabe!$BC$27:$BC$38&lt;Ergebniseingabe!$BF$27:$BF$38))+SUMPRODUCT((Ergebniseingabe!$AH$27:$BB$38=F8)*(Ergebniseingabe!$BC$27:$BC$38&gt;Ergebniseingabe!$BF$27:$BF$38))</f>
        <v>0</v>
      </c>
      <c r="Q8" s="184" t="str">
        <f>$F$8</f>
        <v>SG Rosenhöhe 1895 Offenbach eV</v>
      </c>
      <c r="R8" s="174">
        <f>IF(AND(Q8&amp;$R$4=VLOOKUP(Q8&amp;$R$4,$D$23:$I$46,1,0),VLOOKUP(Q8&amp;$R$4,$D$23:$I$46,6,0)&lt;&gt;""),VLOOKUP(Q8&amp;$R$4,$D$23:$I$46,6,0),)</f>
        <v>0</v>
      </c>
      <c r="S8" s="174">
        <f>IF(AND(Q8&amp;$S$4=VLOOKUP(Q8&amp;$S$4,$D$23:$I$46,1,0),VLOOKUP(Q8&amp;$S$4,$D$23:$I$46,6,0)&lt;&gt;""),VLOOKUP(Q8&amp;$S$4,$D$23:$I$46,6,0),)</f>
        <v>0</v>
      </c>
      <c r="T8" s="174">
        <f>IF(AND(Q8&amp;$T$4=VLOOKUP(Q8&amp;$T$4,$D$23:$I$46,1,0),VLOOKUP(Q8&amp;$T$4,$D$23:$I$46,6,0)&lt;&gt;""),VLOOKUP(Q8&amp;$T$4,$D$23:$I$46,6,0),)</f>
        <v>0</v>
      </c>
      <c r="U8" s="173"/>
      <c r="V8" s="164"/>
      <c r="W8" s="185" t="str">
        <f>Q8</f>
        <v>SG Rosenhöhe 1895 Offenbach eV</v>
      </c>
      <c r="X8" s="174">
        <f>IF(AND(ISNUMBER(R8),ISNUMBER(U5)),IF(R8&gt;U5,3,IF(R8=U5,1,0)),0)</f>
        <v>1</v>
      </c>
      <c r="Y8" s="174">
        <f>IF(AND(ISNUMBER(S8),ISNUMBER(U6)),IF(S8&gt;U6,3,IF(S8=U6,1,0)),0)</f>
        <v>1</v>
      </c>
      <c r="Z8" s="174">
        <f>IF(AND(ISNUMBER(T8),ISNUMBER(U7)),IF(T8&gt;U7,3,IF(T8=U7,1,0)),0)</f>
        <v>1</v>
      </c>
      <c r="AA8" s="173"/>
      <c r="AB8" s="164"/>
      <c r="AC8" s="175">
        <f>I8*100000+J8*1000+G8</f>
        <v>0</v>
      </c>
      <c r="AD8" s="186">
        <f>COUNTIF(AC5:AC8,AC8)</f>
        <v>4</v>
      </c>
      <c r="AE8" s="186">
        <f>IF(AD8=1,"x","")</f>
      </c>
      <c r="AF8" s="164"/>
      <c r="AG8" s="176">
        <f>IF(AE8="x",4,IF(AC5=AC8,1,IF(AC6=AC8,2,3)))</f>
        <v>1</v>
      </c>
      <c r="AH8" s="168">
        <f>INDEX(X8:AA8,1,AG8)</f>
        <v>1</v>
      </c>
      <c r="AI8" s="177">
        <f>IF(OR($AD$9=2,$AD$9=4),AH8/10,0)</f>
        <v>0</v>
      </c>
      <c r="AJ8" s="167"/>
      <c r="AK8" s="166"/>
      <c r="AL8" s="168" t="e">
        <f>I8-INDEX(X8:AA8,1,$AK$4)-AR8-AW8</f>
        <v>#N/A</v>
      </c>
      <c r="AM8" s="168" t="e">
        <f>J8-INDEX(R8:U8,1,AK4)-INDEX(U5:U8,AK4,1)-ABS(AS8)-ABS(AX8)</f>
        <v>#N/A</v>
      </c>
      <c r="AN8" s="168" t="e">
        <f>G8-INDEX(R8:U8,1,$AK$4)-AT8-AY8</f>
        <v>#N/A</v>
      </c>
      <c r="AO8" s="179">
        <f>IF(OR($AD$9&lt;&gt;3,AE8="x"),0,AL8/10+AM8/1000+AN8/100000)</f>
        <v>0</v>
      </c>
      <c r="AP8" s="167"/>
      <c r="AQ8" s="180"/>
      <c r="AR8" s="168">
        <f>IF(ISNA($AQ$4),0,INDEX(X8:AA8,1,$AQ$4))</f>
        <v>0</v>
      </c>
      <c r="AS8" s="168">
        <f>IF(ISNA($AQ$4),0,(INDEX(R8:U8,1,AQ4)-INDEX(U5:U8,AQ4,1)))</f>
        <v>0</v>
      </c>
      <c r="AT8" s="168">
        <f>IF(ISNA($AQ$4),0,INDEX(R8:U8,1,$AQ$4))</f>
        <v>0</v>
      </c>
      <c r="AU8" s="166"/>
      <c r="AV8" s="180"/>
      <c r="AW8" s="168">
        <f>IF(ISNA($AV$4),0,INDEX(X8:AA8,1,$AV$4))</f>
        <v>0</v>
      </c>
      <c r="AX8" s="168">
        <f>IF(ISNA($AV$4),0,(INDEX(R8:U8,1,AV4)-INDEX(U5:U8,AV4,1)))</f>
        <v>0</v>
      </c>
      <c r="AY8" s="168">
        <f>IF(ISNA($AV$4),0,INDEX(R8:U8,1,$AV$4))</f>
        <v>0</v>
      </c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</row>
    <row r="9" spans="2:86" s="36" customFormat="1" ht="35.25">
      <c r="B9" s="43">
        <f>COUNT((B5:B8))*(COUNT(B5:B8)-1)</f>
        <v>12</v>
      </c>
      <c r="C9" s="151"/>
      <c r="D9" s="151"/>
      <c r="E9" s="151">
        <f>COUNTIF($E$5:$E$8,1)</f>
        <v>4</v>
      </c>
      <c r="F9" s="43"/>
      <c r="G9" s="152"/>
      <c r="H9" s="152"/>
      <c r="I9" s="152"/>
      <c r="J9" s="152"/>
      <c r="K9" s="43"/>
      <c r="L9" s="152">
        <f>SUM(L5:L8)</f>
        <v>0</v>
      </c>
      <c r="M9" s="43"/>
      <c r="N9" s="153"/>
      <c r="O9" s="43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87" t="s">
        <v>75</v>
      </c>
      <c r="AD9" s="188">
        <f>MOD(MIN(AD5:AD8)*MAX(AD5:AD8),11)</f>
        <v>5</v>
      </c>
      <c r="AE9" s="170"/>
      <c r="AF9" s="164"/>
      <c r="AG9" s="178"/>
      <c r="AH9" s="166"/>
      <c r="AI9" s="166"/>
      <c r="AJ9" s="167"/>
      <c r="AK9" s="178"/>
      <c r="AL9" s="189" t="s">
        <v>55</v>
      </c>
      <c r="AM9" s="189" t="s">
        <v>56</v>
      </c>
      <c r="AN9" s="189" t="s">
        <v>76</v>
      </c>
      <c r="AO9" s="170"/>
      <c r="AP9" s="167"/>
      <c r="AQ9" s="170"/>
      <c r="AR9" s="189" t="s">
        <v>55</v>
      </c>
      <c r="AS9" s="189" t="s">
        <v>56</v>
      </c>
      <c r="AT9" s="189" t="s">
        <v>76</v>
      </c>
      <c r="AU9" s="170"/>
      <c r="AV9" s="170"/>
      <c r="AW9" s="189" t="s">
        <v>55</v>
      </c>
      <c r="AX9" s="189" t="s">
        <v>56</v>
      </c>
      <c r="AY9" s="189" t="s">
        <v>76</v>
      </c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</row>
    <row r="10" spans="2:86" s="36" customFormat="1" ht="12.75">
      <c r="B10" s="151"/>
      <c r="C10" s="151"/>
      <c r="D10" s="151"/>
      <c r="E10" s="151">
        <f>COUNTIF($E$5:$E$8,2)</f>
        <v>0</v>
      </c>
      <c r="F10" s="151"/>
      <c r="G10" s="151"/>
      <c r="H10" s="151"/>
      <c r="I10" s="151"/>
      <c r="J10" s="151"/>
      <c r="K10" s="151"/>
      <c r="L10" s="151"/>
      <c r="M10" s="151"/>
      <c r="N10" s="153"/>
      <c r="O10" s="43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</row>
    <row r="11" spans="2:86" s="36" customFormat="1" ht="12.75">
      <c r="B11" s="151"/>
      <c r="C11" s="151"/>
      <c r="D11" s="151"/>
      <c r="E11" s="151">
        <f>COUNTIF($E$5:$E$8,3)</f>
        <v>0</v>
      </c>
      <c r="F11" s="151"/>
      <c r="G11" s="151"/>
      <c r="H11" s="151"/>
      <c r="I11" s="151"/>
      <c r="J11" s="151"/>
      <c r="K11" s="151"/>
      <c r="L11" s="151"/>
      <c r="M11" s="151"/>
      <c r="N11" s="153"/>
      <c r="O11" s="43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</row>
    <row r="12" spans="2:86" s="36" customFormat="1" ht="12.75">
      <c r="B12" s="151"/>
      <c r="C12" s="151"/>
      <c r="D12" s="151"/>
      <c r="E12" s="151">
        <f>COUNTIF($E$5:$E$8,4)</f>
        <v>0</v>
      </c>
      <c r="F12" s="151"/>
      <c r="G12" s="151"/>
      <c r="H12" s="151"/>
      <c r="I12" s="151"/>
      <c r="J12" s="151"/>
      <c r="K12" s="151"/>
      <c r="L12" s="151"/>
      <c r="M12" s="151"/>
      <c r="N12" s="153"/>
      <c r="O12" s="43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</row>
    <row r="13" spans="2:86" s="36" customFormat="1" ht="72" customHeight="1"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3"/>
      <c r="O13" s="43"/>
      <c r="Q13" s="162" t="s">
        <v>23</v>
      </c>
      <c r="R13" s="163" t="str">
        <f>Q14</f>
        <v>SV Viktoria Preußen 07 e.V. Ffm.</v>
      </c>
      <c r="S13" s="163" t="str">
        <f>Q15</f>
        <v>Makkabi Frankfurt</v>
      </c>
      <c r="T13" s="163" t="str">
        <f>Q16</f>
        <v>TSG Wieseck </v>
      </c>
      <c r="U13" s="163" t="str">
        <f>Q17</f>
        <v>FC Ober-Rosbach</v>
      </c>
      <c r="V13" s="164"/>
      <c r="W13" s="162" t="s">
        <v>55</v>
      </c>
      <c r="X13" s="163" t="str">
        <f>W14</f>
        <v>SV Viktoria Preußen 07 e.V. Ffm.</v>
      </c>
      <c r="Y13" s="163" t="str">
        <f>W15</f>
        <v>Makkabi Frankfurt</v>
      </c>
      <c r="Z13" s="163" t="str">
        <f>W16</f>
        <v>TSG Wieseck </v>
      </c>
      <c r="AA13" s="163" t="str">
        <f>W17</f>
        <v>FC Ober-Rosbach</v>
      </c>
      <c r="AB13" s="164"/>
      <c r="AC13" s="164"/>
      <c r="AD13" s="164"/>
      <c r="AE13" s="164"/>
      <c r="AF13" s="164"/>
      <c r="AG13" s="165"/>
      <c r="AH13" s="166"/>
      <c r="AI13" s="166"/>
      <c r="AJ13" s="167"/>
      <c r="AK13" s="168" t="e">
        <f>MATCH(1,AD14:AD17,0)</f>
        <v>#N/A</v>
      </c>
      <c r="AL13" s="169"/>
      <c r="AM13" s="170"/>
      <c r="AN13" s="170"/>
      <c r="AO13" s="170"/>
      <c r="AP13" s="167"/>
      <c r="AQ13" s="171" t="e">
        <f ca="1">MATCH(1,OFFSET($AD$14:$AD$17,AK13,0),0)+AK13</f>
        <v>#N/A</v>
      </c>
      <c r="AR13" s="170"/>
      <c r="AS13" s="170"/>
      <c r="AT13" s="170"/>
      <c r="AU13" s="170"/>
      <c r="AV13" s="171" t="e">
        <f ca="1">MATCH(1,OFFSET($AD$14:$AD$17,AQ13,0),0)+AQ13</f>
        <v>#N/A</v>
      </c>
      <c r="AW13" s="170"/>
      <c r="AX13" s="170"/>
      <c r="AY13" s="170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</row>
    <row r="14" spans="2:86" s="36" customFormat="1" ht="12.75">
      <c r="B14" s="43">
        <v>1</v>
      </c>
      <c r="C14" s="151">
        <f>RANK(D14,$D$14:$D$17,1)</f>
        <v>1</v>
      </c>
      <c r="D14" s="151">
        <f>E14+ROW()/1000</f>
        <v>1.014</v>
      </c>
      <c r="E14" s="151">
        <f>RANK(K14,$K$14:$K$17)</f>
        <v>1</v>
      </c>
      <c r="F14" s="43" t="str">
        <f>VLOOKUP(B14,Ergebniseingabe!$AB$19:$AW$22,2,0)</f>
        <v>SV Viktoria Preußen 07 e.V. Ffm.</v>
      </c>
      <c r="G14" s="39">
        <f>SUMPRODUCT((F14=Ergebniseingabe!$L$27:$AF$38)*(Ergebniseingabe!$BC$27:$BC$38))+SUMPRODUCT((F14=Ergebniseingabe!$AH$27:$BB$38)*(Ergebniseingabe!$BF$27:$BF$38))</f>
        <v>0</v>
      </c>
      <c r="H14" s="39">
        <f>SUMPRODUCT((F14=Ergebniseingabe!$L$27:$AF$38)*(Ergebniseingabe!$BF$27:$BF$38))+SUMPRODUCT((F14=Ergebniseingabe!$AH$27:$BB$38)*(Ergebniseingabe!$BC$27:$BC$38))</f>
        <v>0</v>
      </c>
      <c r="I14" s="39">
        <f>(SUMPRODUCT((F14=Ergebniseingabe!$L$27:$AF$38)*((Ergebniseingabe!$BC$27:$BC$38)&gt;(Ergebniseingabe!$BF$27:$BF$38)))+SUMPRODUCT((F14=Ergebniseingabe!$AH$27:$BB$38)*((Ergebniseingabe!$BF$27:$BF$38)&gt;(Ergebniseingabe!$BC$27:$BC$38))))*3+SUMPRODUCT(((F14=Ergebniseingabe!$L$27:$AF$38)+(F14=Ergebniseingabe!$AH$27:$BB$38))*((Ergebniseingabe!$BF$27:$BF$38)=(Ergebniseingabe!$BC$27:$BC$38))*NOT(ISBLANK(Ergebniseingabe!$BC$27:$BC$38)))</f>
        <v>0</v>
      </c>
      <c r="J14" s="40">
        <f>G14-H14</f>
        <v>0</v>
      </c>
      <c r="K14" s="190">
        <f>AC14+AI14+AO14</f>
        <v>0</v>
      </c>
      <c r="L14" s="39">
        <f>SUMPRODUCT((Ergebniseingabe!$L$27:$AF$38=F14)*(Ergebniseingabe!$BC$27:$BC$38&lt;&gt;""))+SUMPRODUCT((Ergebniseingabe!$AH$27:$BB$38=F14)*(Ergebniseingabe!$BF$27:$BF$38&lt;&gt;""))</f>
        <v>0</v>
      </c>
      <c r="M14" s="39">
        <f>SUMPRODUCT((Ergebniseingabe!$L$27:$AF$38=F14)*(Ergebniseingabe!$BC$27:$BC$38&gt;Ergebniseingabe!$BF$27:$BF$38))+SUMPRODUCT((Ergebniseingabe!$AH$27:$BB$38=F14)*(Ergebniseingabe!$BC$27:$BC$38&lt;Ergebniseingabe!$BF$27:$BF$38))</f>
        <v>0</v>
      </c>
      <c r="N14" s="39">
        <f>SUMPRODUCT((Ergebniseingabe!$L$27:$BB$38=F14)*(Ergebniseingabe!$BC$27:$BC$38=Ergebniseingabe!$BF$27:$BF$38)*(Ergebniseingabe!$BC$27:$BC$38&lt;&gt;"")*(Ergebniseingabe!$BF$27:$BF$38&lt;&gt;""))</f>
        <v>0</v>
      </c>
      <c r="O14" s="39">
        <f>SUMPRODUCT((Ergebniseingabe!$L$27:$AF$38=F14)*(Ergebniseingabe!$BC$27:$BC$38&lt;Ergebniseingabe!$BF$27:$BF$38))+SUMPRODUCT((Ergebniseingabe!$AH$27:$BB$38=F14)*(Ergebniseingabe!$BC$27:$BC$38&gt;Ergebniseingabe!$BF$27:$BF$38))</f>
        <v>0</v>
      </c>
      <c r="Q14" s="172" t="str">
        <f>F14</f>
        <v>SV Viktoria Preußen 07 e.V. Ffm.</v>
      </c>
      <c r="R14" s="173"/>
      <c r="S14" s="174">
        <f>IF(AND(Q14&amp;$S$13=VLOOKUP(Q14&amp;$S$13,$D$23:$I$46,1,0),VLOOKUP(Q14&amp;$S$13,$D$23:$I$46,6,0)&lt;&gt;""),VLOOKUP(Q14&amp;$S$13,$D$23:$I$46,6,0),)</f>
        <v>0</v>
      </c>
      <c r="T14" s="174">
        <f>IF(AND(Q14&amp;$T$13=VLOOKUP(Q14&amp;$T$13,$D$23:$I$46,1,0),VLOOKUP(Q14&amp;$T$13,$D$23:$I$46,6,0)&lt;&gt;""),VLOOKUP(Q14&amp;$T$13,$D$23:$I$46,6,0),)</f>
        <v>0</v>
      </c>
      <c r="U14" s="174">
        <f>IF(AND(Q14&amp;$U$13=VLOOKUP(Q14&amp;$U$13,$D$23:$I$46,1,0),VLOOKUP(Q14&amp;$U$13,$D$23:$I$46,6,0)&lt;&gt;""),VLOOKUP(Q14&amp;$U$13,$D$23:$I$46,6,0),)</f>
        <v>0</v>
      </c>
      <c r="V14" s="164"/>
      <c r="W14" s="172" t="str">
        <f>Q14</f>
        <v>SV Viktoria Preußen 07 e.V. Ffm.</v>
      </c>
      <c r="X14" s="173"/>
      <c r="Y14" s="174">
        <f>IF(AND(ISNUMBER(S14),ISNUMBER(R15)),IF(S14&gt;R15,3,IF(S14=R15,1,0)),0)</f>
        <v>1</v>
      </c>
      <c r="Z14" s="174">
        <f>IF(AND(ISNUMBER(T14),ISNUMBER(R16)),IF(T14&gt;R16,3,IF(T14=R16,1,0)),0)</f>
        <v>1</v>
      </c>
      <c r="AA14" s="174">
        <f>IF(AND(ISNUMBER(U14),ISNUMBER(R17)),IF(U14&gt;R17,3,IF(U14=R17,1,0)),0)</f>
        <v>1</v>
      </c>
      <c r="AB14" s="164"/>
      <c r="AC14" s="175">
        <f>I14*100000+J14*1000+G14</f>
        <v>0</v>
      </c>
      <c r="AD14" s="175">
        <f>COUNTIF(AC14:AC17,AC14)</f>
        <v>4</v>
      </c>
      <c r="AE14" s="175">
        <f>IF(AD14=1,"x","")</f>
      </c>
      <c r="AF14" s="164"/>
      <c r="AG14" s="176">
        <f>IF(AE14="x",1,IF(AC15=AC14,2,IF(AC16=AC14,3,4)))</f>
        <v>2</v>
      </c>
      <c r="AH14" s="168">
        <f>INDEX(X14:AA14,1,AG14)</f>
        <v>1</v>
      </c>
      <c r="AI14" s="177">
        <f>IF(OR($AD$18=2,$AD$18=4),AH14/10,0)</f>
        <v>0</v>
      </c>
      <c r="AJ14" s="167"/>
      <c r="AK14" s="178"/>
      <c r="AL14" s="168" t="e">
        <f>I14-INDEX(X14:AA14,1,$AK$13)-AR14-AW14</f>
        <v>#N/A</v>
      </c>
      <c r="AM14" s="168" t="e">
        <f>J14-INDEX(R14:U14,1,AK13)-INDEX(R14:R17,AK13,1)-ABS(AS14)-ABS(AX14)</f>
        <v>#N/A</v>
      </c>
      <c r="AN14" s="168" t="e">
        <f>G14-INDEX(R14:U14,1,$AK$13)-AT14-AY14</f>
        <v>#N/A</v>
      </c>
      <c r="AO14" s="179">
        <f>IF(OR($AD$18&lt;&gt;3,AE14="x"),0,AL14/10+AM14/1000+AN14/100000)</f>
        <v>0</v>
      </c>
      <c r="AP14" s="167"/>
      <c r="AQ14" s="180"/>
      <c r="AR14" s="168">
        <f>IF(ISNA($AQ$13),0,INDEX(X14:AA14,1,$AQ$13))</f>
        <v>0</v>
      </c>
      <c r="AS14" s="168">
        <f>IF(ISNA($AQ$13),0,(INDEX(R14:U14,1,$AQ$13)-INDEX(R14:R17,$AQ$13,1)))</f>
        <v>0</v>
      </c>
      <c r="AT14" s="168">
        <f>IF(ISNA($AQ$13),0,INDEX(R14:U14,1,$AQ$13))</f>
        <v>0</v>
      </c>
      <c r="AU14" s="166"/>
      <c r="AV14" s="180"/>
      <c r="AW14" s="168">
        <f>IF(ISNA($AV$13),0,INDEX(X14:AA14,1,$AV$13))</f>
        <v>0</v>
      </c>
      <c r="AX14" s="168">
        <f>IF(ISNA($AV$13),0,(INDEX(R14:U14,1,$AV$13)-INDEX(R14:R17,$AV$13,1)))</f>
        <v>0</v>
      </c>
      <c r="AY14" s="168">
        <f>IF(ISNA($AV$13),0,INDEX(R14:U14,1,$AV$13))</f>
        <v>0</v>
      </c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</row>
    <row r="15" spans="2:86" s="36" customFormat="1" ht="12.75">
      <c r="B15" s="43">
        <v>2</v>
      </c>
      <c r="C15" s="151">
        <f>RANK(D15,$D$14:$D$17,1)</f>
        <v>2</v>
      </c>
      <c r="D15" s="151">
        <f>E15+ROW()/1000</f>
        <v>1.015</v>
      </c>
      <c r="E15" s="151">
        <f>RANK(K15,$K$14:$K$17)</f>
        <v>1</v>
      </c>
      <c r="F15" s="43" t="str">
        <f>VLOOKUP(B15,Ergebniseingabe!$AB$19:$AW$22,2,0)</f>
        <v>Makkabi Frankfurt</v>
      </c>
      <c r="G15" s="39">
        <f>SUMPRODUCT((F15=Ergebniseingabe!$L$27:$AF$38)*(Ergebniseingabe!$BC$27:$BC$38))+SUMPRODUCT((F15=Ergebniseingabe!$AH$27:$BB$38)*(Ergebniseingabe!$BF$27:$BF$38))</f>
        <v>0</v>
      </c>
      <c r="H15" s="39">
        <f>SUMPRODUCT((F15=Ergebniseingabe!$L$27:$AF$38)*(Ergebniseingabe!$BF$27:$BF$38))+SUMPRODUCT((F15=Ergebniseingabe!$AH$27:$BB$38)*(Ergebniseingabe!$BC$27:$BC$38))</f>
        <v>0</v>
      </c>
      <c r="I15" s="39">
        <f>(SUMPRODUCT((F15=Ergebniseingabe!$L$27:$AF$38)*((Ergebniseingabe!$BC$27:$BC$38)&gt;(Ergebniseingabe!$BF$27:$BF$38)))+SUMPRODUCT((F15=Ergebniseingabe!$AH$27:$BB$38)*((Ergebniseingabe!$BF$27:$BF$38)&gt;(Ergebniseingabe!$BC$27:$BC$38))))*3+SUMPRODUCT(((F15=Ergebniseingabe!$L$27:$AF$38)+(F15=Ergebniseingabe!$AH$27:$BB$38))*((Ergebniseingabe!$BF$27:$BF$38)=(Ergebniseingabe!$BC$27:$BC$38))*NOT(ISBLANK(Ergebniseingabe!$BC$27:$BC$38)))</f>
        <v>0</v>
      </c>
      <c r="J15" s="40">
        <f>G15-H15</f>
        <v>0</v>
      </c>
      <c r="K15" s="190">
        <f>AC15+AI15+AO15</f>
        <v>0</v>
      </c>
      <c r="L15" s="39">
        <f>SUMPRODUCT((Ergebniseingabe!$L$27:$AF$38=F15)*(Ergebniseingabe!$BC$27:$BC$38&lt;&gt;""))+SUMPRODUCT((Ergebniseingabe!$AH$27:$BB$38=F15)*(Ergebniseingabe!$BF$27:$BF$38&lt;&gt;""))</f>
        <v>0</v>
      </c>
      <c r="M15" s="39">
        <f>SUMPRODUCT((Ergebniseingabe!$L$27:$AF$38=F15)*(Ergebniseingabe!$BC$27:$BC$38&gt;Ergebniseingabe!$BF$27:$BF$38))+SUMPRODUCT((Ergebniseingabe!$AH$27:$BB$38=F15)*(Ergebniseingabe!$BC$27:$BC$38&lt;Ergebniseingabe!$BF$27:$BF$38))</f>
        <v>0</v>
      </c>
      <c r="N15" s="39">
        <f>SUMPRODUCT((Ergebniseingabe!$L$27:$BB$38=F15)*(Ergebniseingabe!$BC$27:$BC$38=Ergebniseingabe!$BF$27:$BF$38)*(Ergebniseingabe!$BC$27:$BC$38&lt;&gt;"")*(Ergebniseingabe!$BF$27:$BF$38&lt;&gt;""))</f>
        <v>0</v>
      </c>
      <c r="O15" s="39">
        <f>SUMPRODUCT((Ergebniseingabe!$L$27:$AF$38=F15)*(Ergebniseingabe!$BC$27:$BC$38&lt;Ergebniseingabe!$BF$27:$BF$38))+SUMPRODUCT((Ergebniseingabe!$AH$27:$BB$38=F15)*(Ergebniseingabe!$BC$27:$BC$38&gt;Ergebniseingabe!$BF$27:$BF$38))</f>
        <v>0</v>
      </c>
      <c r="Q15" s="172" t="str">
        <f>F15</f>
        <v>Makkabi Frankfurt</v>
      </c>
      <c r="R15" s="174">
        <f>IF(AND(Q15&amp;$R$13=VLOOKUP(Q15&amp;$R$13,$D$23:$I$46,1,0),VLOOKUP(Q15&amp;$R$13,$D$23:$I$46,6,0)&lt;&gt;""),VLOOKUP(Q15&amp;$R$13,$D$23:$I$46,6,0),)</f>
        <v>0</v>
      </c>
      <c r="S15" s="173"/>
      <c r="T15" s="174">
        <f>IF(AND(Q15&amp;$T$13=VLOOKUP(Q15&amp;$T$13,$D$23:$I$46,1,0),VLOOKUP(Q15&amp;$T$13,$D$23:$I$46,6,0)&lt;&gt;""),VLOOKUP(Q15&amp;$T$13,$D$23:$I$46,6,0),)</f>
        <v>0</v>
      </c>
      <c r="U15" s="174">
        <f>IF(AND(Q15&amp;$U$13=VLOOKUP(Q15&amp;$U$13,$D$23:$I$46,1,0),VLOOKUP(Q15&amp;$U$13,$D$23:$I$46,6,0)&lt;&gt;""),VLOOKUP(Q15&amp;$U$13,$D$23:$I$46,6,0),)</f>
        <v>0</v>
      </c>
      <c r="V15" s="164"/>
      <c r="W15" s="181" t="str">
        <f>Q15</f>
        <v>Makkabi Frankfurt</v>
      </c>
      <c r="X15" s="174">
        <f>IF(AND(ISNUMBER(R15),ISNUMBER(S14)),IF(R15&gt;S14,3,IF(R15=S14,1,0)),0)</f>
        <v>1</v>
      </c>
      <c r="Y15" s="173"/>
      <c r="Z15" s="174">
        <f>IF(AND(ISNUMBER(T15),ISNUMBER(S16)),IF(T15&gt;S16,3,IF(T15=S16,1,0)),0)</f>
        <v>1</v>
      </c>
      <c r="AA15" s="174">
        <f>IF(AND(ISNUMBER(U15),ISNUMBER(S17)),IF(U15&gt;S17,3,IF(U15=S17,1,0)),0)</f>
        <v>1</v>
      </c>
      <c r="AB15" s="164"/>
      <c r="AC15" s="175">
        <f>I15*100000+J15*1000+G15</f>
        <v>0</v>
      </c>
      <c r="AD15" s="182">
        <f>COUNTIF(AC14:AC17,AC15)</f>
        <v>4</v>
      </c>
      <c r="AE15" s="182">
        <f>IF(AD15=1,"x","")</f>
      </c>
      <c r="AF15" s="164"/>
      <c r="AG15" s="176">
        <f>IF(AE15="x",2,IF(AC16=AC15,3,IF(AC17=AC15,4,1)))</f>
        <v>3</v>
      </c>
      <c r="AH15" s="168">
        <f>INDEX(X15:AA15,1,AG15)</f>
        <v>1</v>
      </c>
      <c r="AI15" s="177">
        <f>IF(OR($AD$18=2,$AD$18=4),AH15/10,0)</f>
        <v>0</v>
      </c>
      <c r="AJ15" s="167"/>
      <c r="AK15" s="178"/>
      <c r="AL15" s="168" t="e">
        <f>I15-INDEX(X15:AA15,1,$AK$13)-AR15-AW15</f>
        <v>#N/A</v>
      </c>
      <c r="AM15" s="168" t="e">
        <f>J15-INDEX(R15:U15,1,AK13)-INDEX(S14:S17,AK13,1)-ABS(AS15)-ABS(AX15)</f>
        <v>#N/A</v>
      </c>
      <c r="AN15" s="168" t="e">
        <f>G15-INDEX(R15:U15,1,$AK$13)-AT15-AY15</f>
        <v>#N/A</v>
      </c>
      <c r="AO15" s="179">
        <f>IF(OR($AD$18&lt;&gt;3,AE15="x"),0,AL15/10+AM15/1000+AN15/100000)</f>
        <v>0</v>
      </c>
      <c r="AP15" s="167"/>
      <c r="AQ15" s="180"/>
      <c r="AR15" s="168">
        <f>IF(ISNA($AQ$13),0,INDEX(X15:AA15,1,$AQ$13))</f>
        <v>0</v>
      </c>
      <c r="AS15" s="168">
        <f>IF(ISNA($AQ$13),0,(INDEX(R15:U15,1,$AQ$13)-INDEX(S14:S17,$AQ$13,1)))</f>
        <v>0</v>
      </c>
      <c r="AT15" s="168">
        <f>IF(ISNA($AQ$13),0,INDEX(R15:U15,1,$AQ$13))</f>
        <v>0</v>
      </c>
      <c r="AU15" s="166"/>
      <c r="AV15" s="180"/>
      <c r="AW15" s="168">
        <f>IF(ISNA($AV$13),0,INDEX(X15:AA15,1,$AV$13))</f>
        <v>0</v>
      </c>
      <c r="AX15" s="168">
        <f>IF(ISNA($AV$13),0,(INDEX(R15:U15,1,$AV$13)-INDEX(S14:S17,$AV$13,1)))</f>
        <v>0</v>
      </c>
      <c r="AY15" s="168">
        <f>IF(ISNA($AV$13),0,INDEX(R15:U15,1,$AV$13))</f>
        <v>0</v>
      </c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</row>
    <row r="16" spans="2:86" s="36" customFormat="1" ht="12.75">
      <c r="B16" s="43">
        <v>3</v>
      </c>
      <c r="C16" s="151">
        <f>RANK(D16,$D$14:$D$17,1)</f>
        <v>3</v>
      </c>
      <c r="D16" s="151">
        <f>E16+ROW()/1000</f>
        <v>1.016</v>
      </c>
      <c r="E16" s="151">
        <f>RANK(K16,$K$14:$K$17)</f>
        <v>1</v>
      </c>
      <c r="F16" s="43" t="str">
        <f>VLOOKUP(B16,Ergebniseingabe!$AB$19:$AW$22,2,0)</f>
        <v>TSG Wieseck </v>
      </c>
      <c r="G16" s="39">
        <f>SUMPRODUCT((F16=Ergebniseingabe!$L$27:$AF$38)*(Ergebniseingabe!$BC$27:$BC$38))+SUMPRODUCT((F16=Ergebniseingabe!$AH$27:$BB$38)*(Ergebniseingabe!$BF$27:$BF$38))</f>
        <v>0</v>
      </c>
      <c r="H16" s="39">
        <f>SUMPRODUCT((F16=Ergebniseingabe!$L$27:$AF$38)*(Ergebniseingabe!$BF$27:$BF$38))+SUMPRODUCT((F16=Ergebniseingabe!$AH$27:$BB$38)*(Ergebniseingabe!$BC$27:$BC$38))</f>
        <v>0</v>
      </c>
      <c r="I16" s="39">
        <f>(SUMPRODUCT((F16=Ergebniseingabe!$L$27:$AF$38)*((Ergebniseingabe!$BC$27:$BC$38)&gt;(Ergebniseingabe!$BF$27:$BF$38)))+SUMPRODUCT((F16=Ergebniseingabe!$AH$27:$BB$38)*((Ergebniseingabe!$BF$27:$BF$38)&gt;(Ergebniseingabe!$BC$27:$BC$38))))*3+SUMPRODUCT(((F16=Ergebniseingabe!$L$27:$AF$38)+(F16=Ergebniseingabe!$AH$27:$BB$38))*((Ergebniseingabe!$BF$27:$BF$38)=(Ergebniseingabe!$BC$27:$BC$38))*NOT(ISBLANK(Ergebniseingabe!$BC$27:$BC$38)))</f>
        <v>0</v>
      </c>
      <c r="J16" s="40">
        <f>G16-H16</f>
        <v>0</v>
      </c>
      <c r="K16" s="190">
        <f>AC16+AI16+AO16</f>
        <v>0</v>
      </c>
      <c r="L16" s="39">
        <f>SUMPRODUCT((Ergebniseingabe!$L$27:$AF$38=F16)*(Ergebniseingabe!$BC$27:$BC$38&lt;&gt;""))+SUMPRODUCT((Ergebniseingabe!$AH$27:$BB$38=F16)*(Ergebniseingabe!$BF$27:$BF$38&lt;&gt;""))</f>
        <v>0</v>
      </c>
      <c r="M16" s="39">
        <f>SUMPRODUCT((Ergebniseingabe!$L$27:$AF$38=F16)*(Ergebniseingabe!$BC$27:$BC$38&gt;Ergebniseingabe!$BF$27:$BF$38))+SUMPRODUCT((Ergebniseingabe!$AH$27:$BB$38=F16)*(Ergebniseingabe!$BC$27:$BC$38&lt;Ergebniseingabe!$BF$27:$BF$38))</f>
        <v>0</v>
      </c>
      <c r="N16" s="39">
        <f>SUMPRODUCT((Ergebniseingabe!$L$27:$BB$38=F16)*(Ergebniseingabe!$BC$27:$BC$38=Ergebniseingabe!$BF$27:$BF$38)*(Ergebniseingabe!$BC$27:$BC$38&lt;&gt;"")*(Ergebniseingabe!$BF$27:$BF$38&lt;&gt;""))</f>
        <v>0</v>
      </c>
      <c r="O16" s="39">
        <f>SUMPRODUCT((Ergebniseingabe!$L$27:$AF$38=F16)*(Ergebniseingabe!$BC$27:$BC$38&lt;Ergebniseingabe!$BF$27:$BF$38))+SUMPRODUCT((Ergebniseingabe!$AH$27:$BB$38=F16)*(Ergebniseingabe!$BC$27:$BC$38&gt;Ergebniseingabe!$BF$27:$BF$38))</f>
        <v>0</v>
      </c>
      <c r="Q16" s="172" t="str">
        <f>F16</f>
        <v>TSG Wieseck </v>
      </c>
      <c r="R16" s="174">
        <f>IF(AND(Q16&amp;$R$13=VLOOKUP(Q16&amp;$R$13,$D$23:$I$46,1,0),VLOOKUP(Q16&amp;$R$13,$D$23:$I$46,6,0)&lt;&gt;""),VLOOKUP(Q16&amp;$R$13,$D$23:$I$46,6,0),)</f>
        <v>0</v>
      </c>
      <c r="S16" s="174">
        <f>IF(AND(Q16&amp;$S$13=VLOOKUP(Q16&amp;$S$13,$D$23:$I$46,1,0),VLOOKUP(Q16&amp;$S$13,$D$23:$I$46,6,0)&lt;&gt;""),VLOOKUP(Q16&amp;$S$13,$D$23:$I$46,6,0),)</f>
        <v>0</v>
      </c>
      <c r="T16" s="173"/>
      <c r="U16" s="174">
        <f>IF(AND(Q16&amp;$U$13=VLOOKUP(Q16&amp;$U$13,$D$23:$I$46,1,0),VLOOKUP(Q16&amp;$U$13,$D$23:$I$46,6,0)&lt;&gt;""),VLOOKUP(Q16&amp;$U$13,$D$23:$I$46,6,0),)</f>
        <v>0</v>
      </c>
      <c r="V16" s="164"/>
      <c r="W16" s="181" t="str">
        <f>Q16</f>
        <v>TSG Wieseck </v>
      </c>
      <c r="X16" s="174">
        <f>IF(AND(ISNUMBER(R16),ISNUMBER(T14)),IF(R16&gt;T14,3,IF(R16=T14,1,0)),0)</f>
        <v>1</v>
      </c>
      <c r="Y16" s="174">
        <f>IF(AND(ISNUMBER(S16),ISNUMBER(T15)),IF(S16&gt;T15,3,IF(S16=T15,1,0)),0)</f>
        <v>1</v>
      </c>
      <c r="Z16" s="173"/>
      <c r="AA16" s="174">
        <f>IF(AND(ISNUMBER(U16),ISNUMBER(T17)),IF(U16&gt;T17,3,IF(U16=T17,1,0)),0)</f>
        <v>1</v>
      </c>
      <c r="AB16" s="164"/>
      <c r="AC16" s="175">
        <f>I16*100000+J16*1000+G16</f>
        <v>0</v>
      </c>
      <c r="AD16" s="183">
        <f>COUNTIF(AC14:AC17,AC16)</f>
        <v>4</v>
      </c>
      <c r="AE16" s="182">
        <f>IF(AD16=1,"x","")</f>
      </c>
      <c r="AF16" s="164"/>
      <c r="AG16" s="176">
        <f>IF(AE16="x",3,IF(AC17=AC16,4,IF(AC15=AC16,2,1)))</f>
        <v>4</v>
      </c>
      <c r="AH16" s="168">
        <f>INDEX(X16:AA16,1,AG16)</f>
        <v>1</v>
      </c>
      <c r="AI16" s="177">
        <f>IF(OR($AD$18=2,$AD$18=4),AH16/10,0)</f>
        <v>0</v>
      </c>
      <c r="AJ16" s="167"/>
      <c r="AK16" s="178"/>
      <c r="AL16" s="168" t="e">
        <f>I16-INDEX(X16:AA16,1,$AK$13)-AR16-AW16</f>
        <v>#N/A</v>
      </c>
      <c r="AM16" s="168" t="e">
        <f>J16-INDEX(R16:U16,1,AK13)-INDEX(T14:T17,AK13,1)-ABS(AS16)-ABS(AX16)</f>
        <v>#N/A</v>
      </c>
      <c r="AN16" s="168" t="e">
        <f>G16-INDEX(R16:U16,1,$AK$13)-AT16-AY16</f>
        <v>#N/A</v>
      </c>
      <c r="AO16" s="179">
        <f>IF(OR($AD$18&lt;&gt;3,AE16="x"),0,AL16/10+AM16/1000+AN16/100000)</f>
        <v>0</v>
      </c>
      <c r="AP16" s="167"/>
      <c r="AQ16" s="180"/>
      <c r="AR16" s="168">
        <f>IF(ISNA($AQ$13),0,INDEX(X16:AA16,1,$AQ$13))</f>
        <v>0</v>
      </c>
      <c r="AS16" s="168">
        <f>IF(ISNA($AQ$13),0,(INDEX(R16:U16,1,$AQ$13)-INDEX(T14:T17,$AQ$13,1)))</f>
        <v>0</v>
      </c>
      <c r="AT16" s="168">
        <f>IF(ISNA($AQ$13),0,INDEX(R16:U16,1,$AQ$13))</f>
        <v>0</v>
      </c>
      <c r="AU16" s="166"/>
      <c r="AV16" s="180"/>
      <c r="AW16" s="168">
        <f>IF(ISNA($AV$13),0,INDEX(X16:AA16,1,$AV$13))</f>
        <v>0</v>
      </c>
      <c r="AX16" s="168">
        <f>IF(ISNA($AV$13),0,(INDEX(R16:U16,1,$AV$13)-INDEX(T14:T17,$AV$13,1)))</f>
        <v>0</v>
      </c>
      <c r="AY16" s="168">
        <f>IF(ISNA($AV$13),0,INDEX(R16:U16,1,$AV$13))</f>
        <v>0</v>
      </c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</row>
    <row r="17" spans="2:86" s="36" customFormat="1" ht="12.75">
      <c r="B17" s="43">
        <v>4</v>
      </c>
      <c r="C17" s="151">
        <f>RANK(D17,$D$14:$D$17,1)</f>
        <v>4</v>
      </c>
      <c r="D17" s="151">
        <f>E17+ROW()/1000</f>
        <v>1.017</v>
      </c>
      <c r="E17" s="151">
        <f>RANK(K17,$K$14:$K$17)</f>
        <v>1</v>
      </c>
      <c r="F17" s="43" t="str">
        <f>VLOOKUP(B17,Ergebniseingabe!$AB$19:$AW$22,2,0)</f>
        <v>FC Ober-Rosbach</v>
      </c>
      <c r="G17" s="39">
        <f>SUMPRODUCT((F17=Ergebniseingabe!$L$27:$AF$38)*(Ergebniseingabe!$BC$27:$BC$38))+SUMPRODUCT((F17=Ergebniseingabe!$AH$27:$BB$38)*(Ergebniseingabe!$BF$27:$BF$38))</f>
        <v>0</v>
      </c>
      <c r="H17" s="39">
        <f>SUMPRODUCT((F17=Ergebniseingabe!$L$27:$AF$38)*(Ergebniseingabe!$BF$27:$BF$38))+SUMPRODUCT((F17=Ergebniseingabe!$AH$27:$BB$38)*(Ergebniseingabe!$BC$27:$BC$38))</f>
        <v>0</v>
      </c>
      <c r="I17" s="39">
        <f>(SUMPRODUCT((F17=Ergebniseingabe!$L$27:$AF$38)*((Ergebniseingabe!$BC$27:$BC$38)&gt;(Ergebniseingabe!$BF$27:$BF$38)))+SUMPRODUCT((F17=Ergebniseingabe!$AH$27:$BB$38)*((Ergebniseingabe!$BF$27:$BF$38)&gt;(Ergebniseingabe!$BC$27:$BC$38))))*3+SUMPRODUCT(((F17=Ergebniseingabe!$L$27:$AF$38)+(F17=Ergebniseingabe!$AH$27:$BB$38))*((Ergebniseingabe!$BF$27:$BF$38)=(Ergebniseingabe!$BC$27:$BC$38))*NOT(ISBLANK(Ergebniseingabe!$BC$27:$BC$38)))</f>
        <v>0</v>
      </c>
      <c r="J17" s="40">
        <f>G17-H17</f>
        <v>0</v>
      </c>
      <c r="K17" s="190">
        <f>AC17+AI17+AO17</f>
        <v>0</v>
      </c>
      <c r="L17" s="39">
        <f>SUMPRODUCT((Ergebniseingabe!$L$27:$AF$38=F17)*(Ergebniseingabe!$BC$27:$BC$38&lt;&gt;""))+SUMPRODUCT((Ergebniseingabe!$AH$27:$BB$38=F17)*(Ergebniseingabe!$BF$27:$BF$38&lt;&gt;""))</f>
        <v>0</v>
      </c>
      <c r="M17" s="39">
        <f>SUMPRODUCT((Ergebniseingabe!$L$27:$AF$38=F17)*(Ergebniseingabe!$BC$27:$BC$38&gt;Ergebniseingabe!$BF$27:$BF$38))+SUMPRODUCT((Ergebniseingabe!$AH$27:$BB$38=F17)*(Ergebniseingabe!$BC$27:$BC$38&lt;Ergebniseingabe!$BF$27:$BF$38))</f>
        <v>0</v>
      </c>
      <c r="N17" s="39">
        <f>SUMPRODUCT((Ergebniseingabe!$L$27:$BB$38=F17)*(Ergebniseingabe!$BC$27:$BC$38=Ergebniseingabe!$BF$27:$BF$38)*(Ergebniseingabe!$BC$27:$BC$38&lt;&gt;"")*(Ergebniseingabe!$BF$27:$BF$38&lt;&gt;""))</f>
        <v>0</v>
      </c>
      <c r="O17" s="39">
        <f>SUMPRODUCT((Ergebniseingabe!$L$27:$AF$38=F17)*(Ergebniseingabe!$BC$27:$BC$38&lt;Ergebniseingabe!$BF$27:$BF$38))+SUMPRODUCT((Ergebniseingabe!$AH$27:$BB$38=F17)*(Ergebniseingabe!$BC$27:$BC$38&gt;Ergebniseingabe!$BF$27:$BF$38))</f>
        <v>0</v>
      </c>
      <c r="Q17" s="172" t="str">
        <f>F17</f>
        <v>FC Ober-Rosbach</v>
      </c>
      <c r="R17" s="174">
        <f>IF(AND(Q17&amp;$R$13=VLOOKUP(Q17&amp;$R$13,$D$23:$I$46,1,0),VLOOKUP(Q17&amp;$R$13,$D$23:$I$46,6,0)&lt;&gt;""),VLOOKUP(Q17&amp;$R$13,$D$23:$I$46,6,0),)</f>
        <v>0</v>
      </c>
      <c r="S17" s="174">
        <f>IF(AND(Q17&amp;$S$13=VLOOKUP(Q17&amp;$S$13,$D$23:$I$46,1,0),VLOOKUP(Q17&amp;$S$13,$D$23:$I$46,6,0)&lt;&gt;""),VLOOKUP(Q17&amp;$S$13,$D$23:$I$46,6,0),)</f>
        <v>0</v>
      </c>
      <c r="T17" s="174">
        <f>IF(AND(Q17&amp;$T$13=VLOOKUP(Q17&amp;$T$13,$D$23:$I$46,1,0),VLOOKUP(Q17&amp;$T$13,$D$23:$I$46,6,0)&lt;&gt;""),VLOOKUP(Q17&amp;$T$13,$D$23:$I$46,6,0),)</f>
        <v>0</v>
      </c>
      <c r="U17" s="173"/>
      <c r="V17" s="164"/>
      <c r="W17" s="185" t="str">
        <f>Q17</f>
        <v>FC Ober-Rosbach</v>
      </c>
      <c r="X17" s="174">
        <f>IF(AND(ISNUMBER(R17),ISNUMBER(U14)),IF(R17&gt;U14,3,IF(R17=U14,1,0)),0)</f>
        <v>1</v>
      </c>
      <c r="Y17" s="174">
        <f>IF(AND(ISNUMBER(S17),ISNUMBER(U15)),IF(S17&gt;U15,3,IF(S17=U15,1,0)),0)</f>
        <v>1</v>
      </c>
      <c r="Z17" s="174">
        <f>IF(AND(ISNUMBER(T17),ISNUMBER(U16)),IF(T17&gt;U16,3,IF(T17=U16,1,0)),0)</f>
        <v>1</v>
      </c>
      <c r="AA17" s="173"/>
      <c r="AB17" s="164"/>
      <c r="AC17" s="175">
        <f>I17*100000+J17*1000+G17</f>
        <v>0</v>
      </c>
      <c r="AD17" s="186">
        <f>COUNTIF(AC14:AC17,AC17)</f>
        <v>4</v>
      </c>
      <c r="AE17" s="186">
        <f>IF(AD17=1,"x","")</f>
      </c>
      <c r="AF17" s="164"/>
      <c r="AG17" s="176">
        <f>IF(AE17="x",4,IF(AC14=AC17,1,IF(AC15=AC17,2,3)))</f>
        <v>1</v>
      </c>
      <c r="AH17" s="168">
        <f>INDEX(X17:AA17,1,AG17)</f>
        <v>1</v>
      </c>
      <c r="AI17" s="177">
        <f>IF(OR($AD$18=2,$AD$18=4),AH17/10,0)</f>
        <v>0</v>
      </c>
      <c r="AJ17" s="167"/>
      <c r="AK17" s="166"/>
      <c r="AL17" s="168" t="e">
        <f>I17-INDEX(X17:AA17,1,$AK$13)-AR17-AW17</f>
        <v>#N/A</v>
      </c>
      <c r="AM17" s="168" t="e">
        <f>J17-INDEX(R17:U17,1,AK13)-INDEX(U14:U17,AK13,1)-ABS(AS17)-ABS(AX17)</f>
        <v>#N/A</v>
      </c>
      <c r="AN17" s="168" t="e">
        <f>G17-INDEX(R17:U17,1,$AK$13)-AT17-AY17</f>
        <v>#N/A</v>
      </c>
      <c r="AO17" s="179">
        <f>IF(OR($AD$18&lt;&gt;3,AE17="x"),0,AL17/10+AM17/1000+AN17/100000)</f>
        <v>0</v>
      </c>
      <c r="AP17" s="167"/>
      <c r="AQ17" s="180"/>
      <c r="AR17" s="168">
        <f>IF(ISNA($AQ$13),0,INDEX(X17:AA17,1,$AQ$13))</f>
        <v>0</v>
      </c>
      <c r="AS17" s="168">
        <f>IF(ISNA($AQ$13),0,(INDEX(R17:U17,1,$AQ$13)-INDEX(U14:U17,$AQ$13,1)))</f>
        <v>0</v>
      </c>
      <c r="AT17" s="168">
        <f>IF(ISNA($AQ$13),0,INDEX(R17:U17,1,$AQ$13))</f>
        <v>0</v>
      </c>
      <c r="AU17" s="166"/>
      <c r="AV17" s="180"/>
      <c r="AW17" s="168">
        <f>IF(ISNA($AV$13),0,INDEX(X17:AA17,1,$AV$13))</f>
        <v>0</v>
      </c>
      <c r="AX17" s="168">
        <f>IF(ISNA($AV$13),0,(INDEX(R17:U17,1,$AV$13)-INDEX(U14:U17,$AV$13,1)))</f>
        <v>0</v>
      </c>
      <c r="AY17" s="168">
        <f>IF(ISNA($AV$13),0,INDEX(R17:U17,1,$AV$13))</f>
        <v>0</v>
      </c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</row>
    <row r="18" spans="2:86" s="36" customFormat="1" ht="35.25">
      <c r="B18" s="151">
        <f>COUNT((B14:B17))*(COUNT(B14:B17)-1)</f>
        <v>12</v>
      </c>
      <c r="C18" s="151"/>
      <c r="D18" s="151"/>
      <c r="E18" s="154">
        <f>COUNTIF($E$14:$E$17,1)</f>
        <v>4</v>
      </c>
      <c r="F18" s="151"/>
      <c r="G18" s="151"/>
      <c r="H18" s="151"/>
      <c r="I18" s="151"/>
      <c r="J18" s="151"/>
      <c r="K18" s="151"/>
      <c r="L18" s="151">
        <f>SUM(L14:L17)</f>
        <v>0</v>
      </c>
      <c r="M18" s="151"/>
      <c r="N18" s="153"/>
      <c r="O18" s="43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87" t="s">
        <v>75</v>
      </c>
      <c r="AD18" s="188">
        <f>MOD(MIN(AD14:AD17)*MAX(AD14:AD17),11)</f>
        <v>5</v>
      </c>
      <c r="AE18" s="170"/>
      <c r="AF18" s="164"/>
      <c r="AG18" s="178"/>
      <c r="AH18" s="166"/>
      <c r="AI18" s="166"/>
      <c r="AJ18" s="167"/>
      <c r="AK18" s="178"/>
      <c r="AL18" s="189" t="s">
        <v>55</v>
      </c>
      <c r="AM18" s="189" t="s">
        <v>56</v>
      </c>
      <c r="AN18" s="189" t="s">
        <v>76</v>
      </c>
      <c r="AO18" s="170"/>
      <c r="AP18" s="167"/>
      <c r="AQ18" s="170"/>
      <c r="AR18" s="189" t="s">
        <v>55</v>
      </c>
      <c r="AS18" s="189" t="s">
        <v>56</v>
      </c>
      <c r="AT18" s="189" t="s">
        <v>76</v>
      </c>
      <c r="AU18" s="170"/>
      <c r="AV18" s="170"/>
      <c r="AW18" s="189" t="s">
        <v>55</v>
      </c>
      <c r="AX18" s="189" t="s">
        <v>56</v>
      </c>
      <c r="AY18" s="189" t="s">
        <v>76</v>
      </c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</row>
    <row r="19" spans="2:86" s="36" customFormat="1" ht="12.75">
      <c r="B19" s="151"/>
      <c r="C19" s="151"/>
      <c r="D19" s="151"/>
      <c r="E19" s="151">
        <f>COUNTIF($E$14:$E$17,2)</f>
        <v>0</v>
      </c>
      <c r="F19" s="151"/>
      <c r="G19" s="151"/>
      <c r="H19" s="151"/>
      <c r="I19" s="151"/>
      <c r="J19" s="151"/>
      <c r="K19" s="151"/>
      <c r="L19" s="151"/>
      <c r="M19" s="151"/>
      <c r="N19" s="153"/>
      <c r="O19" s="43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</row>
    <row r="20" spans="2:86" s="36" customFormat="1" ht="12.75">
      <c r="B20" s="155"/>
      <c r="C20" s="155"/>
      <c r="D20" s="155"/>
      <c r="E20" s="151">
        <f>COUNTIF($E$14:$E$17,3)</f>
        <v>0</v>
      </c>
      <c r="F20" s="155"/>
      <c r="G20" s="155"/>
      <c r="H20" s="155"/>
      <c r="I20" s="155"/>
      <c r="J20" s="155"/>
      <c r="K20" s="155"/>
      <c r="L20" s="155"/>
      <c r="M20" s="155"/>
      <c r="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</row>
    <row r="21" spans="5:86" s="36" customFormat="1" ht="12.75">
      <c r="E21" s="151">
        <f>COUNTIF($E$14:$E$17,4)</f>
        <v>0</v>
      </c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</row>
    <row r="22" spans="67:86" s="36" customFormat="1" ht="12.75"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</row>
    <row r="23" spans="4:86" s="36" customFormat="1" ht="12.75">
      <c r="D23" s="36" t="str">
        <f aca="true" t="shared" si="0" ref="D23:D46">E23&amp;F23</f>
        <v>SpVgg05/99Bomber Bad HomburgETB SW Essen </v>
      </c>
      <c r="E23" s="36" t="str">
        <f>F5</f>
        <v>SpVgg05/99Bomber Bad Homburg</v>
      </c>
      <c r="F23" s="36" t="str">
        <f>F6</f>
        <v>ETB SW Essen </v>
      </c>
      <c r="G23" s="36">
        <f>IF(SUMPRODUCT((Ergebniseingabe!$L$27:$L$38=E23)*(Ergebniseingabe!$AH$27:$AH$38=F23)*(ISNUMBER(Ergebniseingabe!$BF$27:$BF$38)))=1,SUMPRODUCT((Ergebniseingabe!$L$27:$L$38=E23)*(Ergebniseingabe!$AH$27:$AH$38=F23)*(Ergebniseingabe!$BC$27:$BC$38))&amp;":"&amp;SUMPRODUCT((Ergebniseingabe!$L$27:$L$38=E23)*(Ergebniseingabe!$AH$27:$AH$38=F23)*(Ergebniseingabe!$BF$27:$BF$38)),"")</f>
      </c>
      <c r="H23" s="36">
        <f>IF(SUMPRODUCT((Ergebniseingabe!$AH$27:$AH$38=E23)*(Ergebniseingabe!$L$27:$L$38=F23)*(ISNUMBER(Ergebniseingabe!$BF$27:$BF$38)))=1,SUMPRODUCT((Ergebniseingabe!$AH$27:$AH$38=E23)*(Ergebniseingabe!$L$27:$L$38=F23)*(Ergebniseingabe!$BF$27:$BF$38))&amp;":"&amp;SUMPRODUCT((Ergebniseingabe!$AH$27:$AH$38=E23)*(Ergebniseingabe!$L$27:$L$38=F23)*(Ergebniseingabe!$BC$27:$BC$38)),"")</f>
      </c>
      <c r="I23" s="43">
        <f>IF(SUMPRODUCT((Ergebniseingabe!$L$27:$L$38=E23)*(Ergebniseingabe!$AH$27:$AH$38=F23)*(ISNUMBER(Ergebniseingabe!$BF$27:$BF$38)))=1,SUMPRODUCT((Ergebniseingabe!$L$27:$L$38=E23)*(Ergebniseingabe!$AH$27:$AH$38=F23)*(Ergebniseingabe!$BC$27:$BC$38)),"")</f>
      </c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</row>
    <row r="24" spans="4:86" s="36" customFormat="1" ht="12.75">
      <c r="D24" s="36" t="str">
        <f t="shared" si="0"/>
        <v>SpVgg05/99Bomber Bad HomburgFC Gießen</v>
      </c>
      <c r="E24" s="36" t="str">
        <f>F5</f>
        <v>SpVgg05/99Bomber Bad Homburg</v>
      </c>
      <c r="F24" s="36" t="str">
        <f>F7</f>
        <v>FC Gießen</v>
      </c>
      <c r="G24" s="36">
        <f>IF(SUMPRODUCT((Ergebniseingabe!$L$27:$L$38=E24)*(Ergebniseingabe!$AH$27:$AH$38=F24)*(ISNUMBER(Ergebniseingabe!$BF$27:$BF$38)))=1,SUMPRODUCT((Ergebniseingabe!$L$27:$L$38=E24)*(Ergebniseingabe!$AH$27:$AH$38=F24)*(Ergebniseingabe!$BC$27:$BC$38))&amp;":"&amp;SUMPRODUCT((Ergebniseingabe!$L$27:$L$38=E24)*(Ergebniseingabe!$AH$27:$AH$38=F24)*(Ergebniseingabe!$BF$27:$BF$38)),"")</f>
      </c>
      <c r="H24" s="36">
        <f>IF(SUMPRODUCT((Ergebniseingabe!$AH$27:$AH$38=E24)*(Ergebniseingabe!$L$27:$L$38=F24)*(ISNUMBER(Ergebniseingabe!$BF$27:$BF$38)))=1,SUMPRODUCT((Ergebniseingabe!$AH$27:$AH$38=E24)*(Ergebniseingabe!$L$27:$L$38=F24)*(Ergebniseingabe!$BF$27:$BF$38))&amp;":"&amp;SUMPRODUCT((Ergebniseingabe!$AH$27:$AH$38=E24)*(Ergebniseingabe!$L$27:$L$38=F24)*(Ergebniseingabe!$BC$27:$BC$38)),"")</f>
      </c>
      <c r="I24" s="43">
        <f>IF(SUMPRODUCT((Ergebniseingabe!$L$27:$L$38=E24)*(Ergebniseingabe!$AH$27:$AH$38=F24)*(ISNUMBER(Ergebniseingabe!$BF$27:$BF$38)))=1,SUMPRODUCT((Ergebniseingabe!$L$27:$L$38=E24)*(Ergebniseingabe!$AH$27:$AH$38=F24)*(Ergebniseingabe!$BC$27:$BC$38)),"")</f>
      </c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</row>
    <row r="25" spans="4:86" s="36" customFormat="1" ht="12.75">
      <c r="D25" s="36" t="str">
        <f t="shared" si="0"/>
        <v>SpVgg05/99Bomber Bad HomburgSG Rosenhöhe 1895 Offenbach eV</v>
      </c>
      <c r="E25" s="36" t="str">
        <f>F5</f>
        <v>SpVgg05/99Bomber Bad Homburg</v>
      </c>
      <c r="F25" s="36" t="str">
        <f>F8</f>
        <v>SG Rosenhöhe 1895 Offenbach eV</v>
      </c>
      <c r="G25" s="36">
        <f>IF(SUMPRODUCT((Ergebniseingabe!$L$27:$L$38=E25)*(Ergebniseingabe!$AH$27:$AH$38=F25)*(ISNUMBER(Ergebniseingabe!$BF$27:$BF$38)))=1,SUMPRODUCT((Ergebniseingabe!$L$27:$L$38=E25)*(Ergebniseingabe!$AH$27:$AH$38=F25)*(Ergebniseingabe!$BC$27:$BC$38))&amp;":"&amp;SUMPRODUCT((Ergebniseingabe!$L$27:$L$38=E25)*(Ergebniseingabe!$AH$27:$AH$38=F25)*(Ergebniseingabe!$BF$27:$BF$38)),"")</f>
      </c>
      <c r="H25" s="36">
        <f>IF(SUMPRODUCT((Ergebniseingabe!$AH$27:$AH$38=E25)*(Ergebniseingabe!$L$27:$L$38=F25)*(ISNUMBER(Ergebniseingabe!$BF$27:$BF$38)))=1,SUMPRODUCT((Ergebniseingabe!$AH$27:$AH$38=E25)*(Ergebniseingabe!$L$27:$L$38=F25)*(Ergebniseingabe!$BF$27:$BF$38))&amp;":"&amp;SUMPRODUCT((Ergebniseingabe!$AH$27:$AH$38=E25)*(Ergebniseingabe!$L$27:$L$38=F25)*(Ergebniseingabe!$BC$27:$BC$38)),"")</f>
      </c>
      <c r="I25" s="161">
        <f>IF(SUMPRODUCT((Ergebniseingabe!$AH$27:$AH$38=E25)*(Ergebniseingabe!$L$27:$L$38=F25)*(ISNUMBER(Ergebniseingabe!$BC$27:$BC$38)))=1,SUMPRODUCT((Ergebniseingabe!$AH$27:$AH$38=E25)*(Ergebniseingabe!$L$27:$L$38=F25)*(Ergebniseingabe!$BF$27:$BF$38)),"")</f>
      </c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</row>
    <row r="26" spans="4:86" s="36" customFormat="1" ht="12.75">
      <c r="D26" s="36" t="str">
        <f t="shared" si="0"/>
        <v>ETB SW Essen FC Gießen</v>
      </c>
      <c r="E26" s="36" t="str">
        <f>F6</f>
        <v>ETB SW Essen </v>
      </c>
      <c r="F26" s="36" t="str">
        <f>F7</f>
        <v>FC Gießen</v>
      </c>
      <c r="G26" s="36">
        <f>IF(SUMPRODUCT((Ergebniseingabe!$L$27:$L$38=E26)*(Ergebniseingabe!$AH$27:$AH$38=F26)*(ISNUMBER(Ergebniseingabe!$BF$27:$BF$38)))=1,SUMPRODUCT((Ergebniseingabe!$L$27:$L$38=E26)*(Ergebniseingabe!$AH$27:$AH$38=F26)*(Ergebniseingabe!$BC$27:$BC$38))&amp;":"&amp;SUMPRODUCT((Ergebniseingabe!$L$27:$L$38=E26)*(Ergebniseingabe!$AH$27:$AH$38=F26)*(Ergebniseingabe!$BF$27:$BF$38)),"")</f>
      </c>
      <c r="H26" s="36">
        <f>IF(SUMPRODUCT((Ergebniseingabe!$AH$27:$AH$38=E26)*(Ergebniseingabe!$L$27:$L$38=F26)*(ISNUMBER(Ergebniseingabe!$BF$27:$BF$38)))=1,SUMPRODUCT((Ergebniseingabe!$AH$27:$AH$38=E26)*(Ergebniseingabe!$L$27:$L$38=F26)*(Ergebniseingabe!$BF$27:$BF$38))&amp;":"&amp;SUMPRODUCT((Ergebniseingabe!$AH$27:$AH$38=E26)*(Ergebniseingabe!$L$27:$L$38=F26)*(Ergebniseingabe!$BC$27:$BC$38)),"")</f>
      </c>
      <c r="I26" s="43">
        <f>IF(SUMPRODUCT((Ergebniseingabe!$L$27:$L$38=E26)*(Ergebniseingabe!$AH$27:$AH$38=F26)*(ISNUMBER(Ergebniseingabe!$BF$27:$BF$38)))=1,SUMPRODUCT((Ergebniseingabe!$L$27:$L$38=E26)*(Ergebniseingabe!$AH$27:$AH$38=F26)*(Ergebniseingabe!$BC$27:$BC$38)),"")</f>
      </c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</row>
    <row r="27" spans="4:86" s="36" customFormat="1" ht="12.75">
      <c r="D27" s="36" t="str">
        <f t="shared" si="0"/>
        <v>ETB SW Essen SG Rosenhöhe 1895 Offenbach eV</v>
      </c>
      <c r="E27" s="36" t="str">
        <f>F6</f>
        <v>ETB SW Essen </v>
      </c>
      <c r="F27" s="36" t="str">
        <f>F8</f>
        <v>SG Rosenhöhe 1895 Offenbach eV</v>
      </c>
      <c r="G27" s="36">
        <f>IF(SUMPRODUCT((Ergebniseingabe!$L$27:$L$38=E27)*(Ergebniseingabe!$AH$27:$AH$38=F27)*(ISNUMBER(Ergebniseingabe!$BF$27:$BF$38)))=1,SUMPRODUCT((Ergebniseingabe!$L$27:$L$38=E27)*(Ergebniseingabe!$AH$27:$AH$38=F27)*(Ergebniseingabe!$BC$27:$BC$38))&amp;":"&amp;SUMPRODUCT((Ergebniseingabe!$L$27:$L$38=E27)*(Ergebniseingabe!$AH$27:$AH$38=F27)*(Ergebniseingabe!$BF$27:$BF$38)),"")</f>
      </c>
      <c r="H27" s="36">
        <f>IF(SUMPRODUCT((Ergebniseingabe!$AH$27:$AH$38=E27)*(Ergebniseingabe!$L$27:$L$38=F27)*(ISNUMBER(Ergebniseingabe!$BF$27:$BF$38)))=1,SUMPRODUCT((Ergebniseingabe!$AH$27:$AH$38=E27)*(Ergebniseingabe!$L$27:$L$38=F27)*(Ergebniseingabe!$BF$27:$BF$38))&amp;":"&amp;SUMPRODUCT((Ergebniseingabe!$AH$27:$AH$38=E27)*(Ergebniseingabe!$L$27:$L$38=F27)*(Ergebniseingabe!$BC$27:$BC$38)),"")</f>
      </c>
      <c r="I27" s="43">
        <f>IF(SUMPRODUCT((Ergebniseingabe!$L$27:$L$38=E27)*(Ergebniseingabe!$AH$27:$AH$38=F27)*(ISNUMBER(Ergebniseingabe!$BF$27:$BF$38)))=1,SUMPRODUCT((Ergebniseingabe!$L$27:$L$38=E27)*(Ergebniseingabe!$AH$27:$AH$38=F27)*(Ergebniseingabe!$BC$27:$BC$38)),"")</f>
      </c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</row>
    <row r="28" spans="4:86" s="36" customFormat="1" ht="12.75">
      <c r="D28" s="36" t="str">
        <f t="shared" si="0"/>
        <v>FC GießenSG Rosenhöhe 1895 Offenbach eV</v>
      </c>
      <c r="E28" s="36" t="str">
        <f>F7</f>
        <v>FC Gießen</v>
      </c>
      <c r="F28" s="36" t="str">
        <f>F8</f>
        <v>SG Rosenhöhe 1895 Offenbach eV</v>
      </c>
      <c r="G28" s="36">
        <f>IF(SUMPRODUCT((Ergebniseingabe!$L$27:$L$38=E28)*(Ergebniseingabe!$AH$27:$AH$38=F28)*(ISNUMBER(Ergebniseingabe!$BF$27:$BF$38)))=1,SUMPRODUCT((Ergebniseingabe!$L$27:$L$38=E28)*(Ergebniseingabe!$AH$27:$AH$38=F28)*(Ergebniseingabe!$BC$27:$BC$38))&amp;":"&amp;SUMPRODUCT((Ergebniseingabe!$L$27:$L$38=E28)*(Ergebniseingabe!$AH$27:$AH$38=F28)*(Ergebniseingabe!$BF$27:$BF$38)),"")</f>
      </c>
      <c r="H28" s="36">
        <f>IF(SUMPRODUCT((Ergebniseingabe!$AH$27:$AH$38=E28)*(Ergebniseingabe!$L$27:$L$38=F28)*(ISNUMBER(Ergebniseingabe!$BF$27:$BF$38)))=1,SUMPRODUCT((Ergebniseingabe!$AH$27:$AH$38=E28)*(Ergebniseingabe!$L$27:$L$38=F28)*(Ergebniseingabe!$BF$27:$BF$38))&amp;":"&amp;SUMPRODUCT((Ergebniseingabe!$AH$27:$AH$38=E28)*(Ergebniseingabe!$L$27:$L$38=F28)*(Ergebniseingabe!$BC$27:$BC$38)),"")</f>
      </c>
      <c r="I28" s="43">
        <f>IF(SUMPRODUCT((Ergebniseingabe!$L$27:$L$38=E28)*(Ergebniseingabe!$AH$27:$AH$38=F28)*(ISNUMBER(Ergebniseingabe!$BF$27:$BF$38)))=1,SUMPRODUCT((Ergebniseingabe!$L$27:$L$38=E28)*(Ergebniseingabe!$AH$27:$AH$38=F28)*(Ergebniseingabe!$BC$27:$BC$38)),"")</f>
      </c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</row>
    <row r="29" spans="4:86" s="36" customFormat="1" ht="12.75">
      <c r="D29" s="36" t="str">
        <f t="shared" si="0"/>
        <v>ETB SW Essen SpVgg05/99Bomber Bad Homburg</v>
      </c>
      <c r="E29" s="36" t="str">
        <f aca="true" t="shared" si="1" ref="E29:E34">F23</f>
        <v>ETB SW Essen </v>
      </c>
      <c r="F29" s="36" t="str">
        <f aca="true" t="shared" si="2" ref="F29:F34">E23</f>
        <v>SpVgg05/99Bomber Bad Homburg</v>
      </c>
      <c r="G29" s="36">
        <f>IF(SUMPRODUCT((Ergebniseingabe!$L$27:$L$38=E29)*(Ergebniseingabe!$AH$27:$AH$38=F29)*(ISNUMBER(Ergebniseingabe!$BF$27:$BF$38)))=1,SUMPRODUCT((Ergebniseingabe!$L$27:$L$38=E29)*(Ergebniseingabe!$AH$27:$AH$38=F29)*(Ergebniseingabe!$BC$27:$BC$38))&amp;":"&amp;SUMPRODUCT((Ergebniseingabe!$L$27:$L$38=E29)*(Ergebniseingabe!$AH$27:$AH$38=F29)*(Ergebniseingabe!$BF$27:$BF$38)),"")</f>
      </c>
      <c r="H29" s="36">
        <f>IF(SUMPRODUCT((Ergebniseingabe!$AH$27:$AH$38=E29)*(Ergebniseingabe!$L$27:$L$38=F29)*(ISNUMBER(Ergebniseingabe!$BF$27:$BF$38)))=1,SUMPRODUCT((Ergebniseingabe!$AH$27:$AH$38=E29)*(Ergebniseingabe!$L$27:$L$38=F29)*(Ergebniseingabe!$BF$27:$BF$38))&amp;":"&amp;SUMPRODUCT((Ergebniseingabe!$AH$27:$AH$38=E29)*(Ergebniseingabe!$L$27:$L$38=F29)*(Ergebniseingabe!$BC$27:$BC$38)),"")</f>
      </c>
      <c r="I29" s="161">
        <f>IF(SUMPRODUCT((Ergebniseingabe!$AH$27:$AH$38=E29)*(Ergebniseingabe!$L$27:$L$38=F29)*(ISNUMBER(Ergebniseingabe!$BC$27:$BC$38)))=1,SUMPRODUCT((Ergebniseingabe!$AH$27:$AH$38=E29)*(Ergebniseingabe!$L$27:$L$38=F29)*(Ergebniseingabe!$BF$27:$BF$38)),"")</f>
      </c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</row>
    <row r="30" spans="4:86" s="36" customFormat="1" ht="12.75">
      <c r="D30" s="36" t="str">
        <f t="shared" si="0"/>
        <v>FC GießenSpVgg05/99Bomber Bad Homburg</v>
      </c>
      <c r="E30" s="36" t="str">
        <f t="shared" si="1"/>
        <v>FC Gießen</v>
      </c>
      <c r="F30" s="36" t="str">
        <f t="shared" si="2"/>
        <v>SpVgg05/99Bomber Bad Homburg</v>
      </c>
      <c r="G30" s="36">
        <f>IF(SUMPRODUCT((Ergebniseingabe!$L$27:$L$38=E30)*(Ergebniseingabe!$AH$27:$AH$38=F30)*(ISNUMBER(Ergebniseingabe!$BF$27:$BF$38)))=1,SUMPRODUCT((Ergebniseingabe!$L$27:$L$38=E30)*(Ergebniseingabe!$AH$27:$AH$38=F30)*(Ergebniseingabe!$BC$27:$BC$38))&amp;":"&amp;SUMPRODUCT((Ergebniseingabe!$L$27:$L$38=E30)*(Ergebniseingabe!$AH$27:$AH$38=F30)*(Ergebniseingabe!$BF$27:$BF$38)),"")</f>
      </c>
      <c r="H30" s="36">
        <f>IF(SUMPRODUCT((Ergebniseingabe!$AH$27:$AH$38=E30)*(Ergebniseingabe!$L$27:$L$38=F30)*(ISNUMBER(Ergebniseingabe!$BF$27:$BF$38)))=1,SUMPRODUCT((Ergebniseingabe!$AH$27:$AH$38=E30)*(Ergebniseingabe!$L$27:$L$38=F30)*(Ergebniseingabe!$BF$27:$BF$38))&amp;":"&amp;SUMPRODUCT((Ergebniseingabe!$AH$27:$AH$38=E30)*(Ergebniseingabe!$L$27:$L$38=F30)*(Ergebniseingabe!$BC$27:$BC$38)),"")</f>
      </c>
      <c r="I30" s="161">
        <f>IF(SUMPRODUCT((Ergebniseingabe!$AH$27:$AH$38=E30)*(Ergebniseingabe!$L$27:$L$38=F30)*(ISNUMBER(Ergebniseingabe!$BC$27:$BC$38)))=1,SUMPRODUCT((Ergebniseingabe!$AH$27:$AH$38=E30)*(Ergebniseingabe!$L$27:$L$38=F30)*(Ergebniseingabe!$BF$27:$BF$38)),"")</f>
      </c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</row>
    <row r="31" spans="4:86" s="36" customFormat="1" ht="12.75">
      <c r="D31" s="36" t="str">
        <f t="shared" si="0"/>
        <v>SG Rosenhöhe 1895 Offenbach eVSpVgg05/99Bomber Bad Homburg</v>
      </c>
      <c r="E31" s="36" t="str">
        <f t="shared" si="1"/>
        <v>SG Rosenhöhe 1895 Offenbach eV</v>
      </c>
      <c r="F31" s="36" t="str">
        <f t="shared" si="2"/>
        <v>SpVgg05/99Bomber Bad Homburg</v>
      </c>
      <c r="G31" s="36">
        <f>IF(SUMPRODUCT((Ergebniseingabe!$L$27:$L$38=E31)*(Ergebniseingabe!$AH$27:$AH$38=F31)*(ISNUMBER(Ergebniseingabe!$BF$27:$BF$38)))=1,SUMPRODUCT((Ergebniseingabe!$L$27:$L$38=E31)*(Ergebniseingabe!$AH$27:$AH$38=F31)*(Ergebniseingabe!$BC$27:$BC$38))&amp;":"&amp;SUMPRODUCT((Ergebniseingabe!$L$27:$L$38=E31)*(Ergebniseingabe!$AH$27:$AH$38=F31)*(Ergebniseingabe!$BF$27:$BF$38)),"")</f>
      </c>
      <c r="H31" s="36">
        <f>IF(SUMPRODUCT((Ergebniseingabe!$AH$27:$AH$38=E31)*(Ergebniseingabe!$L$27:$L$38=F31)*(ISNUMBER(Ergebniseingabe!$BF$27:$BF$38)))=1,SUMPRODUCT((Ergebniseingabe!$AH$27:$AH$38=E31)*(Ergebniseingabe!$L$27:$L$38=F31)*(Ergebniseingabe!$BF$27:$BF$38))&amp;":"&amp;SUMPRODUCT((Ergebniseingabe!$AH$27:$AH$38=E31)*(Ergebniseingabe!$L$27:$L$38=F31)*(Ergebniseingabe!$BC$27:$BC$38)),"")</f>
      </c>
      <c r="I31" s="43">
        <f>IF(SUMPRODUCT((Ergebniseingabe!$L$27:$L$38=E31)*(Ergebniseingabe!$AH$27:$AH$38=F31)*(ISNUMBER(Ergebniseingabe!$BF$27:$BF$38)))=1,SUMPRODUCT((Ergebniseingabe!$L$27:$L$38=E31)*(Ergebniseingabe!$AH$27:$AH$38=F31)*(Ergebniseingabe!$BC$27:$BC$38)),"")</f>
      </c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</row>
    <row r="32" spans="4:86" s="36" customFormat="1" ht="12.75">
      <c r="D32" s="36" t="str">
        <f t="shared" si="0"/>
        <v>FC GießenETB SW Essen </v>
      </c>
      <c r="E32" s="36" t="str">
        <f t="shared" si="1"/>
        <v>FC Gießen</v>
      </c>
      <c r="F32" s="36" t="str">
        <f t="shared" si="2"/>
        <v>ETB SW Essen </v>
      </c>
      <c r="G32" s="36">
        <f>IF(SUMPRODUCT((Ergebniseingabe!$L$27:$L$38=E32)*(Ergebniseingabe!$AH$27:$AH$38=F32)*(ISNUMBER(Ergebniseingabe!$BF$27:$BF$38)))=1,SUMPRODUCT((Ergebniseingabe!$L$27:$L$38=E32)*(Ergebniseingabe!$AH$27:$AH$38=F32)*(Ergebniseingabe!$BC$27:$BC$38))&amp;":"&amp;SUMPRODUCT((Ergebniseingabe!$L$27:$L$38=E32)*(Ergebniseingabe!$AH$27:$AH$38=F32)*(Ergebniseingabe!$BF$27:$BF$38)),"")</f>
      </c>
      <c r="H32" s="36">
        <f>IF(SUMPRODUCT((Ergebniseingabe!$AH$27:$AH$38=E32)*(Ergebniseingabe!$L$27:$L$38=F32)*(ISNUMBER(Ergebniseingabe!$BF$27:$BF$38)))=1,SUMPRODUCT((Ergebniseingabe!$AH$27:$AH$38=E32)*(Ergebniseingabe!$L$27:$L$38=F32)*(Ergebniseingabe!$BF$27:$BF$38))&amp;":"&amp;SUMPRODUCT((Ergebniseingabe!$AH$27:$AH$38=E32)*(Ergebniseingabe!$L$27:$L$38=F32)*(Ergebniseingabe!$BC$27:$BC$38)),"")</f>
      </c>
      <c r="I32" s="161">
        <f>IF(SUMPRODUCT((Ergebniseingabe!$AH$27:$AH$38=E32)*(Ergebniseingabe!$L$27:$L$38=F32)*(ISNUMBER(Ergebniseingabe!$BC$27:$BC$38)))=1,SUMPRODUCT((Ergebniseingabe!$AH$27:$AH$38=E32)*(Ergebniseingabe!$L$27:$L$38=F32)*(Ergebniseingabe!$BF$27:$BF$38)),"")</f>
      </c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</row>
    <row r="33" spans="4:86" s="36" customFormat="1" ht="12.75">
      <c r="D33" s="36" t="str">
        <f t="shared" si="0"/>
        <v>SG Rosenhöhe 1895 Offenbach eVETB SW Essen </v>
      </c>
      <c r="E33" s="36" t="str">
        <f t="shared" si="1"/>
        <v>SG Rosenhöhe 1895 Offenbach eV</v>
      </c>
      <c r="F33" s="36" t="str">
        <f t="shared" si="2"/>
        <v>ETB SW Essen </v>
      </c>
      <c r="G33" s="36">
        <f>IF(SUMPRODUCT((Ergebniseingabe!$L$27:$L$38=E33)*(Ergebniseingabe!$AH$27:$AH$38=F33)*(ISNUMBER(Ergebniseingabe!$BF$27:$BF$38)))=1,SUMPRODUCT((Ergebniseingabe!$L$27:$L$38=E33)*(Ergebniseingabe!$AH$27:$AH$38=F33)*(Ergebniseingabe!$BC$27:$BC$38))&amp;":"&amp;SUMPRODUCT((Ergebniseingabe!$L$27:$L$38=E33)*(Ergebniseingabe!$AH$27:$AH$38=F33)*(Ergebniseingabe!$BF$27:$BF$38)),"")</f>
      </c>
      <c r="H33" s="36">
        <f>IF(SUMPRODUCT((Ergebniseingabe!$AH$27:$AH$38=E33)*(Ergebniseingabe!$L$27:$L$38=F33)*(ISNUMBER(Ergebniseingabe!$BF$27:$BF$38)))=1,SUMPRODUCT((Ergebniseingabe!$AH$27:$AH$38=E33)*(Ergebniseingabe!$L$27:$L$38=F33)*(Ergebniseingabe!$BF$27:$BF$38))&amp;":"&amp;SUMPRODUCT((Ergebniseingabe!$AH$27:$AH$38=E33)*(Ergebniseingabe!$L$27:$L$38=F33)*(Ergebniseingabe!$BC$27:$BC$38)),"")</f>
      </c>
      <c r="I33" s="161">
        <f>IF(SUMPRODUCT((Ergebniseingabe!$AH$27:$AH$38=E33)*(Ergebniseingabe!$L$27:$L$38=F33)*(ISNUMBER(Ergebniseingabe!$BC$27:$BC$38)))=1,SUMPRODUCT((Ergebniseingabe!$AH$27:$AH$38=E33)*(Ergebniseingabe!$L$27:$L$38=F33)*(Ergebniseingabe!$BF$27:$BF$38)),"")</f>
      </c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</row>
    <row r="34" spans="4:86" s="36" customFormat="1" ht="12.75">
      <c r="D34" s="36" t="str">
        <f t="shared" si="0"/>
        <v>SG Rosenhöhe 1895 Offenbach eVFC Gießen</v>
      </c>
      <c r="E34" s="36" t="str">
        <f t="shared" si="1"/>
        <v>SG Rosenhöhe 1895 Offenbach eV</v>
      </c>
      <c r="F34" s="36" t="str">
        <f t="shared" si="2"/>
        <v>FC Gießen</v>
      </c>
      <c r="G34" s="36">
        <f>IF(SUMPRODUCT((Ergebniseingabe!$L$27:$L$38=E34)*(Ergebniseingabe!$AH$27:$AH$38=F34)*(ISNUMBER(Ergebniseingabe!$BF$27:$BF$38)))=1,SUMPRODUCT((Ergebniseingabe!$L$27:$L$38=E34)*(Ergebniseingabe!$AH$27:$AH$38=F34)*(Ergebniseingabe!$BC$27:$BC$38))&amp;":"&amp;SUMPRODUCT((Ergebniseingabe!$L$27:$L$38=E34)*(Ergebniseingabe!$AH$27:$AH$38=F34)*(Ergebniseingabe!$BF$27:$BF$38)),"")</f>
      </c>
      <c r="H34" s="36">
        <f>IF(SUMPRODUCT((Ergebniseingabe!$AH$27:$AH$38=E34)*(Ergebniseingabe!$L$27:$L$38=F34)*(ISNUMBER(Ergebniseingabe!$BF$27:$BF$38)))=1,SUMPRODUCT((Ergebniseingabe!$AH$27:$AH$38=E34)*(Ergebniseingabe!$L$27:$L$38=F34)*(Ergebniseingabe!$BF$27:$BF$38))&amp;":"&amp;SUMPRODUCT((Ergebniseingabe!$AH$27:$AH$38=E34)*(Ergebniseingabe!$L$27:$L$38=F34)*(Ergebniseingabe!$BC$27:$BC$38)),"")</f>
      </c>
      <c r="I34" s="161">
        <f>IF(SUMPRODUCT((Ergebniseingabe!$AH$27:$AH$38=E34)*(Ergebniseingabe!$L$27:$L$38=F34)*(ISNUMBER(Ergebniseingabe!$BC$27:$BC$38)))=1,SUMPRODUCT((Ergebniseingabe!$AH$27:$AH$38=E34)*(Ergebniseingabe!$L$27:$L$38=F34)*(Ergebniseingabe!$BF$27:$BF$38)),"")</f>
      </c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</row>
    <row r="35" spans="4:86" s="36" customFormat="1" ht="12.75">
      <c r="D35" s="36" t="str">
        <f t="shared" si="0"/>
        <v>SV Viktoria Preußen 07 e.V. Ffm.Makkabi Frankfurt</v>
      </c>
      <c r="E35" s="36" t="str">
        <f>F14</f>
        <v>SV Viktoria Preußen 07 e.V. Ffm.</v>
      </c>
      <c r="F35" s="36" t="str">
        <f>F15</f>
        <v>Makkabi Frankfurt</v>
      </c>
      <c r="G35" s="36">
        <f>IF(SUMPRODUCT((Ergebniseingabe!$L$27:$L$38=E35)*(Ergebniseingabe!$AH$27:$AH$38=F35)*(ISNUMBER(Ergebniseingabe!$BF$27:$BF$38)))=1,SUMPRODUCT((Ergebniseingabe!$L$27:$L$38=E35)*(Ergebniseingabe!$AH$27:$AH$38=F35)*(Ergebniseingabe!$BC$27:$BC$38))&amp;":"&amp;SUMPRODUCT((Ergebniseingabe!$L$27:$L$38=E35)*(Ergebniseingabe!$AH$27:$AH$38=F35)*(Ergebniseingabe!$BF$27:$BF$38)),"")</f>
      </c>
      <c r="H35" s="36">
        <f>IF(SUMPRODUCT((Ergebniseingabe!$AH$27:$AH$38=E35)*(Ergebniseingabe!$L$27:$L$38=F35)*(ISNUMBER(Ergebniseingabe!$BF$27:$BF$38)))=1,SUMPRODUCT((Ergebniseingabe!$AH$27:$AH$38=E35)*(Ergebniseingabe!$L$27:$L$38=F35)*(Ergebniseingabe!$BF$27:$BF$38))&amp;":"&amp;SUMPRODUCT((Ergebniseingabe!$AH$27:$AH$38=E35)*(Ergebniseingabe!$L$27:$L$38=F35)*(Ergebniseingabe!$BC$27:$BC$38)),"")</f>
      </c>
      <c r="I35" s="43">
        <f>IF(SUMPRODUCT((Ergebniseingabe!$L$27:$L$38=E35)*(Ergebniseingabe!$AH$27:$AH$38=F35)*(ISNUMBER(Ergebniseingabe!$BF$27:$BF$38)))=1,SUMPRODUCT((Ergebniseingabe!$L$27:$L$38=E35)*(Ergebniseingabe!$AH$27:$AH$38=F35)*(Ergebniseingabe!$BC$27:$BC$38)),"")</f>
      </c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</row>
    <row r="36" spans="4:86" s="36" customFormat="1" ht="12.75">
      <c r="D36" s="36" t="str">
        <f t="shared" si="0"/>
        <v>SV Viktoria Preußen 07 e.V. Ffm.TSG Wieseck </v>
      </c>
      <c r="E36" s="36" t="str">
        <f>F14</f>
        <v>SV Viktoria Preußen 07 e.V. Ffm.</v>
      </c>
      <c r="F36" s="36" t="str">
        <f>F16</f>
        <v>TSG Wieseck </v>
      </c>
      <c r="G36" s="36">
        <f>IF(SUMPRODUCT((Ergebniseingabe!$L$27:$L$38=E36)*(Ergebniseingabe!$AH$27:$AH$38=F36)*(ISNUMBER(Ergebniseingabe!$BF$27:$BF$38)))=1,SUMPRODUCT((Ergebniseingabe!$L$27:$L$38=E36)*(Ergebniseingabe!$AH$27:$AH$38=F36)*(Ergebniseingabe!$BC$27:$BC$38))&amp;":"&amp;SUMPRODUCT((Ergebniseingabe!$L$27:$L$38=E36)*(Ergebniseingabe!$AH$27:$AH$38=F36)*(Ergebniseingabe!$BF$27:$BF$38)),"")</f>
      </c>
      <c r="H36" s="36">
        <f>IF(SUMPRODUCT((Ergebniseingabe!$AH$27:$AH$38=E36)*(Ergebniseingabe!$L$27:$L$38=F36)*(ISNUMBER(Ergebniseingabe!$BF$27:$BF$38)))=1,SUMPRODUCT((Ergebniseingabe!$AH$27:$AH$38=E36)*(Ergebniseingabe!$L$27:$L$38=F36)*(Ergebniseingabe!$BF$27:$BF$38))&amp;":"&amp;SUMPRODUCT((Ergebniseingabe!$AH$27:$AH$38=E36)*(Ergebniseingabe!$L$27:$L$38=F36)*(Ergebniseingabe!$BC$27:$BC$38)),"")</f>
      </c>
      <c r="I36" s="43">
        <f>IF(SUMPRODUCT((Ergebniseingabe!$L$27:$L$38=E36)*(Ergebniseingabe!$AH$27:$AH$38=F36)*(ISNUMBER(Ergebniseingabe!$BF$27:$BF$38)))=1,SUMPRODUCT((Ergebniseingabe!$L$27:$L$38=E36)*(Ergebniseingabe!$AH$27:$AH$38=F36)*(Ergebniseingabe!$BC$27:$BC$38)),"")</f>
      </c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</row>
    <row r="37" spans="4:86" s="36" customFormat="1" ht="12.75">
      <c r="D37" s="36" t="str">
        <f t="shared" si="0"/>
        <v>SV Viktoria Preußen 07 e.V. Ffm.FC Ober-Rosbach</v>
      </c>
      <c r="E37" s="36" t="str">
        <f>F14</f>
        <v>SV Viktoria Preußen 07 e.V. Ffm.</v>
      </c>
      <c r="F37" s="36" t="str">
        <f>F17</f>
        <v>FC Ober-Rosbach</v>
      </c>
      <c r="G37" s="36">
        <f>IF(SUMPRODUCT((Ergebniseingabe!$L$27:$L$38=E37)*(Ergebniseingabe!$AH$27:$AH$38=F37)*(ISNUMBER(Ergebniseingabe!$BF$27:$BF$38)))=1,SUMPRODUCT((Ergebniseingabe!$L$27:$L$38=E37)*(Ergebniseingabe!$AH$27:$AH$38=F37)*(Ergebniseingabe!$BC$27:$BC$38))&amp;":"&amp;SUMPRODUCT((Ergebniseingabe!$L$27:$L$38=E37)*(Ergebniseingabe!$AH$27:$AH$38=F37)*(Ergebniseingabe!$BF$27:$BF$38)),"")</f>
      </c>
      <c r="H37" s="36">
        <f>IF(SUMPRODUCT((Ergebniseingabe!$AH$27:$AH$38=E37)*(Ergebniseingabe!$L$27:$L$38=F37)*(ISNUMBER(Ergebniseingabe!$BF$27:$BF$38)))=1,SUMPRODUCT((Ergebniseingabe!$AH$27:$AH$38=E37)*(Ergebniseingabe!$L$27:$L$38=F37)*(Ergebniseingabe!$BF$27:$BF$38))&amp;":"&amp;SUMPRODUCT((Ergebniseingabe!$AH$27:$AH$38=E37)*(Ergebniseingabe!$L$27:$L$38=F37)*(Ergebniseingabe!$BC$27:$BC$38)),"")</f>
      </c>
      <c r="I37" s="161">
        <f>IF(SUMPRODUCT((Ergebniseingabe!$AH$27:$AH$38=E37)*(Ergebniseingabe!$L$27:$L$38=F37)*(ISNUMBER(Ergebniseingabe!$BC$27:$BC$38)))=1,SUMPRODUCT((Ergebniseingabe!$AH$27:$AH$38=E37)*(Ergebniseingabe!$L$27:$L$38=F37)*(Ergebniseingabe!$BF$27:$BF$38)),"")</f>
      </c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</row>
    <row r="38" spans="4:86" s="36" customFormat="1" ht="12.75">
      <c r="D38" s="36" t="str">
        <f t="shared" si="0"/>
        <v>Makkabi FrankfurtTSG Wieseck </v>
      </c>
      <c r="E38" s="36" t="str">
        <f>F15</f>
        <v>Makkabi Frankfurt</v>
      </c>
      <c r="F38" s="36" t="str">
        <f>F16</f>
        <v>TSG Wieseck </v>
      </c>
      <c r="G38" s="36">
        <f>IF(SUMPRODUCT((Ergebniseingabe!$L$27:$L$38=E38)*(Ergebniseingabe!$AH$27:$AH$38=F38)*(ISNUMBER(Ergebniseingabe!$BF$27:$BF$38)))=1,SUMPRODUCT((Ergebniseingabe!$L$27:$L$38=E38)*(Ergebniseingabe!$AH$27:$AH$38=F38)*(Ergebniseingabe!$BC$27:$BC$38))&amp;":"&amp;SUMPRODUCT((Ergebniseingabe!$L$27:$L$38=E38)*(Ergebniseingabe!$AH$27:$AH$38=F38)*(Ergebniseingabe!$BF$27:$BF$38)),"")</f>
      </c>
      <c r="H38" s="36">
        <f>IF(SUMPRODUCT((Ergebniseingabe!$AH$27:$AH$38=E38)*(Ergebniseingabe!$L$27:$L$38=F38)*(ISNUMBER(Ergebniseingabe!$BF$27:$BF$38)))=1,SUMPRODUCT((Ergebniseingabe!$AH$27:$AH$38=E38)*(Ergebniseingabe!$L$27:$L$38=F38)*(Ergebniseingabe!$BF$27:$BF$38))&amp;":"&amp;SUMPRODUCT((Ergebniseingabe!$AH$27:$AH$38=E38)*(Ergebniseingabe!$L$27:$L$38=F38)*(Ergebniseingabe!$BC$27:$BC$38)),"")</f>
      </c>
      <c r="I38" s="43">
        <f>IF(SUMPRODUCT((Ergebniseingabe!$L$27:$L$38=E38)*(Ergebniseingabe!$AH$27:$AH$38=F38)*(ISNUMBER(Ergebniseingabe!$BF$27:$BF$38)))=1,SUMPRODUCT((Ergebniseingabe!$L$27:$L$38=E38)*(Ergebniseingabe!$AH$27:$AH$38=F38)*(Ergebniseingabe!$BC$27:$BC$38)),"")</f>
      </c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</row>
    <row r="39" spans="4:86" s="36" customFormat="1" ht="12.75">
      <c r="D39" s="36" t="str">
        <f t="shared" si="0"/>
        <v>Makkabi FrankfurtFC Ober-Rosbach</v>
      </c>
      <c r="E39" s="36" t="str">
        <f>F15</f>
        <v>Makkabi Frankfurt</v>
      </c>
      <c r="F39" s="36" t="str">
        <f>F17</f>
        <v>FC Ober-Rosbach</v>
      </c>
      <c r="G39" s="36">
        <f>IF(SUMPRODUCT((Ergebniseingabe!$L$27:$L$38=E39)*(Ergebniseingabe!$AH$27:$AH$38=F39)*(ISNUMBER(Ergebniseingabe!$BF$27:$BF$38)))=1,SUMPRODUCT((Ergebniseingabe!$L$27:$L$38=E39)*(Ergebniseingabe!$AH$27:$AH$38=F39)*(Ergebniseingabe!$BC$27:$BC$38))&amp;":"&amp;SUMPRODUCT((Ergebniseingabe!$L$27:$L$38=E39)*(Ergebniseingabe!$AH$27:$AH$38=F39)*(Ergebniseingabe!$BF$27:$BF$38)),"")</f>
      </c>
      <c r="H39" s="36">
        <f>IF(SUMPRODUCT((Ergebniseingabe!$AH$27:$AH$38=E39)*(Ergebniseingabe!$L$27:$L$38=F39)*(ISNUMBER(Ergebniseingabe!$BF$27:$BF$38)))=1,SUMPRODUCT((Ergebniseingabe!$AH$27:$AH$38=E39)*(Ergebniseingabe!$L$27:$L$38=F39)*(Ergebniseingabe!$BF$27:$BF$38))&amp;":"&amp;SUMPRODUCT((Ergebniseingabe!$AH$27:$AH$38=E39)*(Ergebniseingabe!$L$27:$L$38=F39)*(Ergebniseingabe!$BC$27:$BC$38)),"")</f>
      </c>
      <c r="I39" s="43">
        <f>IF(SUMPRODUCT((Ergebniseingabe!$L$27:$L$38=E39)*(Ergebniseingabe!$AH$27:$AH$38=F39)*(ISNUMBER(Ergebniseingabe!$BF$27:$BF$38)))=1,SUMPRODUCT((Ergebniseingabe!$L$27:$L$38=E39)*(Ergebniseingabe!$AH$27:$AH$38=F39)*(Ergebniseingabe!$BC$27:$BC$38)),"")</f>
      </c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</row>
    <row r="40" spans="4:86" s="36" customFormat="1" ht="12.75">
      <c r="D40" s="36" t="str">
        <f t="shared" si="0"/>
        <v>TSG Wieseck FC Ober-Rosbach</v>
      </c>
      <c r="E40" s="36" t="str">
        <f>F16</f>
        <v>TSG Wieseck </v>
      </c>
      <c r="F40" s="36" t="str">
        <f>F17</f>
        <v>FC Ober-Rosbach</v>
      </c>
      <c r="G40" s="36">
        <f>IF(SUMPRODUCT((Ergebniseingabe!$L$27:$L$38=E40)*(Ergebniseingabe!$AH$27:$AH$38=F40)*(ISNUMBER(Ergebniseingabe!$BF$27:$BF$38)))=1,SUMPRODUCT((Ergebniseingabe!$L$27:$L$38=E40)*(Ergebniseingabe!$AH$27:$AH$38=F40)*(Ergebniseingabe!$BC$27:$BC$38))&amp;":"&amp;SUMPRODUCT((Ergebniseingabe!$L$27:$L$38=E40)*(Ergebniseingabe!$AH$27:$AH$38=F40)*(Ergebniseingabe!$BF$27:$BF$38)),"")</f>
      </c>
      <c r="H40" s="36">
        <f>IF(SUMPRODUCT((Ergebniseingabe!$AH$27:$AH$38=E40)*(Ergebniseingabe!$L$27:$L$38=F40)*(ISNUMBER(Ergebniseingabe!$BF$27:$BF$38)))=1,SUMPRODUCT((Ergebniseingabe!$AH$27:$AH$38=E40)*(Ergebniseingabe!$L$27:$L$38=F40)*(Ergebniseingabe!$BF$27:$BF$38))&amp;":"&amp;SUMPRODUCT((Ergebniseingabe!$AH$27:$AH$38=E40)*(Ergebniseingabe!$L$27:$L$38=F40)*(Ergebniseingabe!$BC$27:$BC$38)),"")</f>
      </c>
      <c r="I40" s="43">
        <f>IF(SUMPRODUCT((Ergebniseingabe!$L$27:$L$38=E40)*(Ergebniseingabe!$AH$27:$AH$38=F40)*(ISNUMBER(Ergebniseingabe!$BF$27:$BF$38)))=1,SUMPRODUCT((Ergebniseingabe!$L$27:$L$38=E40)*(Ergebniseingabe!$AH$27:$AH$38=F40)*(Ergebniseingabe!$BC$27:$BC$38)),"")</f>
      </c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</row>
    <row r="41" spans="4:86" s="36" customFormat="1" ht="12.75">
      <c r="D41" s="36" t="str">
        <f t="shared" si="0"/>
        <v>Makkabi FrankfurtSV Viktoria Preußen 07 e.V. Ffm.</v>
      </c>
      <c r="E41" s="36" t="str">
        <f aca="true" t="shared" si="3" ref="E41:E46">F35</f>
        <v>Makkabi Frankfurt</v>
      </c>
      <c r="F41" s="36" t="str">
        <f aca="true" t="shared" si="4" ref="F41:F46">E35</f>
        <v>SV Viktoria Preußen 07 e.V. Ffm.</v>
      </c>
      <c r="G41" s="36">
        <f>IF(SUMPRODUCT((Ergebniseingabe!$L$27:$L$38=E41)*(Ergebniseingabe!$AH$27:$AH$38=F41)*(ISNUMBER(Ergebniseingabe!$BF$27:$BF$38)))=1,SUMPRODUCT((Ergebniseingabe!$L$27:$L$38=E41)*(Ergebniseingabe!$AH$27:$AH$38=F41)*(Ergebniseingabe!$BC$27:$BC$38))&amp;":"&amp;SUMPRODUCT((Ergebniseingabe!$L$27:$L$38=E41)*(Ergebniseingabe!$AH$27:$AH$38=F41)*(Ergebniseingabe!$BF$27:$BF$38)),"")</f>
      </c>
      <c r="H41" s="36">
        <f>IF(SUMPRODUCT((Ergebniseingabe!$AH$27:$AH$38=E41)*(Ergebniseingabe!$L$27:$L$38=F41)*(ISNUMBER(Ergebniseingabe!$BF$27:$BF$38)))=1,SUMPRODUCT((Ergebniseingabe!$AH$27:$AH$38=E41)*(Ergebniseingabe!$L$27:$L$38=F41)*(Ergebniseingabe!$BF$27:$BF$38))&amp;":"&amp;SUMPRODUCT((Ergebniseingabe!$AH$27:$AH$38=E41)*(Ergebniseingabe!$L$27:$L$38=F41)*(Ergebniseingabe!$BC$27:$BC$38)),"")</f>
      </c>
      <c r="I41" s="161">
        <f>IF(SUMPRODUCT((Ergebniseingabe!$AH$27:$AH$38=E41)*(Ergebniseingabe!$L$27:$L$38=F41)*(ISNUMBER(Ergebniseingabe!$BC$27:$BC$38)))=1,SUMPRODUCT((Ergebniseingabe!$AH$27:$AH$38=E41)*(Ergebniseingabe!$L$27:$L$38=F41)*(Ergebniseingabe!$BF$27:$BF$38)),"")</f>
      </c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</row>
    <row r="42" spans="4:86" s="36" customFormat="1" ht="12.75">
      <c r="D42" s="36" t="str">
        <f t="shared" si="0"/>
        <v>TSG Wieseck SV Viktoria Preußen 07 e.V. Ffm.</v>
      </c>
      <c r="E42" s="36" t="str">
        <f t="shared" si="3"/>
        <v>TSG Wieseck </v>
      </c>
      <c r="F42" s="36" t="str">
        <f t="shared" si="4"/>
        <v>SV Viktoria Preußen 07 e.V. Ffm.</v>
      </c>
      <c r="G42" s="36">
        <f>IF(SUMPRODUCT((Ergebniseingabe!$L$27:$L$38=E42)*(Ergebniseingabe!$AH$27:$AH$38=F42)*(ISNUMBER(Ergebniseingabe!$BF$27:$BF$38)))=1,SUMPRODUCT((Ergebniseingabe!$L$27:$L$38=E42)*(Ergebniseingabe!$AH$27:$AH$38=F42)*(Ergebniseingabe!$BC$27:$BC$38))&amp;":"&amp;SUMPRODUCT((Ergebniseingabe!$L$27:$L$38=E42)*(Ergebniseingabe!$AH$27:$AH$38=F42)*(Ergebniseingabe!$BF$27:$BF$38)),"")</f>
      </c>
      <c r="H42" s="36">
        <f>IF(SUMPRODUCT((Ergebniseingabe!$AH$27:$AH$38=E42)*(Ergebniseingabe!$L$27:$L$38=F42)*(ISNUMBER(Ergebniseingabe!$BF$27:$BF$38)))=1,SUMPRODUCT((Ergebniseingabe!$AH$27:$AH$38=E42)*(Ergebniseingabe!$L$27:$L$38=F42)*(Ergebniseingabe!$BF$27:$BF$38))&amp;":"&amp;SUMPRODUCT((Ergebniseingabe!$AH$27:$AH$38=E42)*(Ergebniseingabe!$L$27:$L$38=F42)*(Ergebniseingabe!$BC$27:$BC$38)),"")</f>
      </c>
      <c r="I42" s="161">
        <f>IF(SUMPRODUCT((Ergebniseingabe!$AH$27:$AH$38=E42)*(Ergebniseingabe!$L$27:$L$38=F42)*(ISNUMBER(Ergebniseingabe!$BC$27:$BC$38)))=1,SUMPRODUCT((Ergebniseingabe!$AH$27:$AH$38=E42)*(Ergebniseingabe!$L$27:$L$38=F42)*(Ergebniseingabe!$BF$27:$BF$38)),"")</f>
      </c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</row>
    <row r="43" spans="4:86" s="36" customFormat="1" ht="12.75">
      <c r="D43" s="36" t="str">
        <f t="shared" si="0"/>
        <v>FC Ober-RosbachSV Viktoria Preußen 07 e.V. Ffm.</v>
      </c>
      <c r="E43" s="36" t="str">
        <f t="shared" si="3"/>
        <v>FC Ober-Rosbach</v>
      </c>
      <c r="F43" s="36" t="str">
        <f t="shared" si="4"/>
        <v>SV Viktoria Preußen 07 e.V. Ffm.</v>
      </c>
      <c r="G43" s="36">
        <f>IF(SUMPRODUCT((Ergebniseingabe!$L$27:$L$38=E43)*(Ergebniseingabe!$AH$27:$AH$38=F43)*(ISNUMBER(Ergebniseingabe!$BF$27:$BF$38)))=1,SUMPRODUCT((Ergebniseingabe!$L$27:$L$38=E43)*(Ergebniseingabe!$AH$27:$AH$38=F43)*(Ergebniseingabe!$BC$27:$BC$38))&amp;":"&amp;SUMPRODUCT((Ergebniseingabe!$L$27:$L$38=E43)*(Ergebniseingabe!$AH$27:$AH$38=F43)*(Ergebniseingabe!$BF$27:$BF$38)),"")</f>
      </c>
      <c r="H43" s="36">
        <f>IF(SUMPRODUCT((Ergebniseingabe!$AH$27:$AH$38=E43)*(Ergebniseingabe!$L$27:$L$38=F43)*(ISNUMBER(Ergebniseingabe!$BF$27:$BF$38)))=1,SUMPRODUCT((Ergebniseingabe!$AH$27:$AH$38=E43)*(Ergebniseingabe!$L$27:$L$38=F43)*(Ergebniseingabe!$BF$27:$BF$38))&amp;":"&amp;SUMPRODUCT((Ergebniseingabe!$AH$27:$AH$38=E43)*(Ergebniseingabe!$L$27:$L$38=F43)*(Ergebniseingabe!$BC$27:$BC$38)),"")</f>
      </c>
      <c r="I43" s="43">
        <f>IF(SUMPRODUCT((Ergebniseingabe!$L$27:$L$38=E43)*(Ergebniseingabe!$AH$27:$AH$38=F43)*(ISNUMBER(Ergebniseingabe!$BF$27:$BF$38)))=1,SUMPRODUCT((Ergebniseingabe!$L$27:$L$38=E43)*(Ergebniseingabe!$AH$27:$AH$38=F43)*(Ergebniseingabe!$BC$27:$BC$38)),"")</f>
      </c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</row>
    <row r="44" spans="4:86" s="36" customFormat="1" ht="12.75">
      <c r="D44" s="36" t="str">
        <f t="shared" si="0"/>
        <v>TSG Wieseck Makkabi Frankfurt</v>
      </c>
      <c r="E44" s="36" t="str">
        <f t="shared" si="3"/>
        <v>TSG Wieseck </v>
      </c>
      <c r="F44" s="36" t="str">
        <f t="shared" si="4"/>
        <v>Makkabi Frankfurt</v>
      </c>
      <c r="G44" s="36">
        <f>IF(SUMPRODUCT((Ergebniseingabe!$L$27:$L$38=E44)*(Ergebniseingabe!$AH$27:$AH$38=F44)*(ISNUMBER(Ergebniseingabe!$BF$27:$BF$38)))=1,SUMPRODUCT((Ergebniseingabe!$L$27:$L$38=E44)*(Ergebniseingabe!$AH$27:$AH$38=F44)*(Ergebniseingabe!$BC$27:$BC$38))&amp;":"&amp;SUMPRODUCT((Ergebniseingabe!$L$27:$L$38=E44)*(Ergebniseingabe!$AH$27:$AH$38=F44)*(Ergebniseingabe!$BF$27:$BF$38)),"")</f>
      </c>
      <c r="H44" s="36">
        <f>IF(SUMPRODUCT((Ergebniseingabe!$AH$27:$AH$38=E44)*(Ergebniseingabe!$L$27:$L$38=F44)*(ISNUMBER(Ergebniseingabe!$BF$27:$BF$38)))=1,SUMPRODUCT((Ergebniseingabe!$AH$27:$AH$38=E44)*(Ergebniseingabe!$L$27:$L$38=F44)*(Ergebniseingabe!$BF$27:$BF$38))&amp;":"&amp;SUMPRODUCT((Ergebniseingabe!$AH$27:$AH$38=E44)*(Ergebniseingabe!$L$27:$L$38=F44)*(Ergebniseingabe!$BC$27:$BC$38)),"")</f>
      </c>
      <c r="I44" s="161">
        <f>IF(SUMPRODUCT((Ergebniseingabe!$AH$27:$AH$38=E44)*(Ergebniseingabe!$L$27:$L$38=F44)*(ISNUMBER(Ergebniseingabe!$BC$27:$BC$38)))=1,SUMPRODUCT((Ergebniseingabe!$AH$27:$AH$38=E44)*(Ergebniseingabe!$L$27:$L$38=F44)*(Ergebniseingabe!$BF$27:$BF$38)),"")</f>
      </c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</row>
    <row r="45" spans="4:86" s="36" customFormat="1" ht="12.75">
      <c r="D45" s="36" t="str">
        <f t="shared" si="0"/>
        <v>FC Ober-RosbachMakkabi Frankfurt</v>
      </c>
      <c r="E45" s="36" t="str">
        <f t="shared" si="3"/>
        <v>FC Ober-Rosbach</v>
      </c>
      <c r="F45" s="36" t="str">
        <f t="shared" si="4"/>
        <v>Makkabi Frankfurt</v>
      </c>
      <c r="G45" s="36">
        <f>IF(SUMPRODUCT((Ergebniseingabe!$L$27:$L$38=E45)*(Ergebniseingabe!$AH$27:$AH$38=F45)*(ISNUMBER(Ergebniseingabe!$BF$27:$BF$38)))=1,SUMPRODUCT((Ergebniseingabe!$L$27:$L$38=E45)*(Ergebniseingabe!$AH$27:$AH$38=F45)*(Ergebniseingabe!$BC$27:$BC$38))&amp;":"&amp;SUMPRODUCT((Ergebniseingabe!$L$27:$L$38=E45)*(Ergebniseingabe!$AH$27:$AH$38=F45)*(Ergebniseingabe!$BF$27:$BF$38)),"")</f>
      </c>
      <c r="H45" s="36">
        <f>IF(SUMPRODUCT((Ergebniseingabe!$AH$27:$AH$38=E45)*(Ergebniseingabe!$L$27:$L$38=F45)*(ISNUMBER(Ergebniseingabe!$BF$27:$BF$38)))=1,SUMPRODUCT((Ergebniseingabe!$AH$27:$AH$38=E45)*(Ergebniseingabe!$L$27:$L$38=F45)*(Ergebniseingabe!$BF$27:$BF$38))&amp;":"&amp;SUMPRODUCT((Ergebniseingabe!$AH$27:$AH$38=E45)*(Ergebniseingabe!$L$27:$L$38=F45)*(Ergebniseingabe!$BC$27:$BC$38)),"")</f>
      </c>
      <c r="I45" s="161">
        <f>IF(SUMPRODUCT((Ergebniseingabe!$AH$27:$AH$38=E45)*(Ergebniseingabe!$L$27:$L$38=F45)*(ISNUMBER(Ergebniseingabe!$BC$27:$BC$38)))=1,SUMPRODUCT((Ergebniseingabe!$AH$27:$AH$38=E45)*(Ergebniseingabe!$L$27:$L$38=F45)*(Ergebniseingabe!$BF$27:$BF$38)),"")</f>
      </c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</row>
    <row r="46" spans="4:86" s="36" customFormat="1" ht="12.75">
      <c r="D46" s="36" t="str">
        <f t="shared" si="0"/>
        <v>FC Ober-RosbachTSG Wieseck </v>
      </c>
      <c r="E46" s="36" t="str">
        <f t="shared" si="3"/>
        <v>FC Ober-Rosbach</v>
      </c>
      <c r="F46" s="36" t="str">
        <f t="shared" si="4"/>
        <v>TSG Wieseck </v>
      </c>
      <c r="G46" s="36">
        <f>IF(SUMPRODUCT((Ergebniseingabe!$L$27:$L$38=E46)*(Ergebniseingabe!$AH$27:$AH$38=F46)*(ISNUMBER(Ergebniseingabe!$BF$27:$BF$38)))=1,SUMPRODUCT((Ergebniseingabe!$L$27:$L$38=E46)*(Ergebniseingabe!$AH$27:$AH$38=F46)*(Ergebniseingabe!$BC$27:$BC$38))&amp;":"&amp;SUMPRODUCT((Ergebniseingabe!$L$27:$L$38=E46)*(Ergebniseingabe!$AH$27:$AH$38=F46)*(Ergebniseingabe!$BF$27:$BF$38)),"")</f>
      </c>
      <c r="H46" s="36">
        <f>IF(SUMPRODUCT((Ergebniseingabe!$AH$27:$AH$38=E46)*(Ergebniseingabe!$L$27:$L$38=F46)*(ISNUMBER(Ergebniseingabe!$BF$27:$BF$38)))=1,SUMPRODUCT((Ergebniseingabe!$AH$27:$AH$38=E46)*(Ergebniseingabe!$L$27:$L$38=F46)*(Ergebniseingabe!$BF$27:$BF$38))&amp;":"&amp;SUMPRODUCT((Ergebniseingabe!$AH$27:$AH$38=E46)*(Ergebniseingabe!$L$27:$L$38=F46)*(Ergebniseingabe!$BC$27:$BC$38)),"")</f>
      </c>
      <c r="I46" s="161">
        <f>IF(SUMPRODUCT((Ergebniseingabe!$AH$27:$AH$38=E46)*(Ergebniseingabe!$L$27:$L$38=F46)*(ISNUMBER(Ergebniseingabe!$BC$27:$BC$38)))=1,SUMPRODUCT((Ergebniseingabe!$AH$27:$AH$38=E46)*(Ergebniseingabe!$L$27:$L$38=F46)*(Ergebniseingabe!$BF$27:$BF$38)),"")</f>
      </c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</row>
    <row r="47" spans="67:86" s="36" customFormat="1" ht="12.75"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</row>
    <row r="48" spans="67:86" s="36" customFormat="1" ht="12.75"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</row>
    <row r="49" spans="66:85" s="36" customFormat="1" ht="12.75"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</row>
    <row r="50" spans="66:85" s="36" customFormat="1" ht="12.75"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</row>
    <row r="51" spans="66:85" s="36" customFormat="1" ht="12.75"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</row>
    <row r="52" spans="66:85" s="36" customFormat="1" ht="12.75"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</row>
    <row r="53" spans="66:85" s="36" customFormat="1" ht="12.75"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</row>
    <row r="54" spans="66:85" s="36" customFormat="1" ht="12.75"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</row>
    <row r="55" spans="66:85" s="36" customFormat="1" ht="12.75"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</row>
    <row r="56" spans="66:85" s="36" customFormat="1" ht="12.75"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Yusuf Oezcan</cp:lastModifiedBy>
  <dcterms:created xsi:type="dcterms:W3CDTF">2010-02-21T20:13:34Z</dcterms:created>
  <dcterms:modified xsi:type="dcterms:W3CDTF">2019-11-20T07:58:09Z</dcterms:modified>
  <cp:category/>
  <cp:version/>
  <cp:contentType/>
  <cp:contentStatus/>
</cp:coreProperties>
</file>